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480" windowHeight="9440" activeTab="1"/>
  </bookViews>
  <sheets>
    <sheet name="Cover sheet" sheetId="1" r:id="rId1"/>
    <sheet name="Budget2015" sheetId="2" r:id="rId2"/>
    <sheet name="Tax Rate" sheetId="3" r:id="rId3"/>
  </sheets>
  <definedNames>
    <definedName name="_xlnm.Print_Area" localSheetId="1">'Budget2015'!$A$1:$L$409</definedName>
    <definedName name="_xlnm.Print_Area" localSheetId="2">'Tax Rate'!$A$1:$J$35</definedName>
    <definedName name="_xlnm.Print_Titles" localSheetId="1">'Budget2015'!$1:$4</definedName>
  </definedNames>
  <calcPr fullCalcOnLoad="1"/>
</workbook>
</file>

<file path=xl/sharedStrings.xml><?xml version="1.0" encoding="utf-8"?>
<sst xmlns="http://schemas.openxmlformats.org/spreadsheetml/2006/main" count="837" uniqueCount="422">
  <si>
    <t>Tax Rates Comparison</t>
  </si>
  <si>
    <t>Difference</t>
  </si>
  <si>
    <t>Revenue</t>
  </si>
  <si>
    <t>Rate</t>
  </si>
  <si>
    <t>from</t>
  </si>
  <si>
    <t>%</t>
  </si>
  <si>
    <t>Fund</t>
  </si>
  <si>
    <t xml:space="preserve"> /1000</t>
  </si>
  <si>
    <t>/1000</t>
  </si>
  <si>
    <t>last year</t>
  </si>
  <si>
    <t>Change</t>
  </si>
  <si>
    <t>Budget this</t>
  </si>
  <si>
    <t>Officers</t>
  </si>
  <si>
    <t>Actual</t>
  </si>
  <si>
    <t>Year as</t>
  </si>
  <si>
    <t>Tentative</t>
  </si>
  <si>
    <t>Preliminary</t>
  </si>
  <si>
    <t>Last Year</t>
  </si>
  <si>
    <t>Budget</t>
  </si>
  <si>
    <t>ADOPTED</t>
  </si>
  <si>
    <t>Town Board</t>
  </si>
  <si>
    <t>A1010</t>
  </si>
  <si>
    <t>.1</t>
  </si>
  <si>
    <t>Contractual Service</t>
  </si>
  <si>
    <t>.4</t>
  </si>
  <si>
    <t xml:space="preserve">Total:    </t>
  </si>
  <si>
    <t>.0</t>
  </si>
  <si>
    <t>A1110</t>
  </si>
  <si>
    <t>Equipment</t>
  </si>
  <si>
    <t>.2</t>
  </si>
  <si>
    <t>Supervisor</t>
  </si>
  <si>
    <t>A1220</t>
  </si>
  <si>
    <t>Independent Audit &amp; Accounting</t>
  </si>
  <si>
    <t>A1320</t>
  </si>
  <si>
    <t>Assessors</t>
  </si>
  <si>
    <t>A1355</t>
  </si>
  <si>
    <t>Town Clerk</t>
  </si>
  <si>
    <t>A1410</t>
  </si>
  <si>
    <t>Town Attorney</t>
  </si>
  <si>
    <t>A1420</t>
  </si>
  <si>
    <t>Personnel</t>
  </si>
  <si>
    <t>A1430</t>
  </si>
  <si>
    <t>Buildings</t>
  </si>
  <si>
    <t>A1620</t>
  </si>
  <si>
    <t xml:space="preserve"> </t>
  </si>
  <si>
    <t>Special Items</t>
  </si>
  <si>
    <t>Unallocated Insurance</t>
  </si>
  <si>
    <t>A1920</t>
  </si>
  <si>
    <t>Munici. Assoc. Dues</t>
  </si>
  <si>
    <t>Contingency</t>
  </si>
  <si>
    <t>A1990</t>
  </si>
  <si>
    <t xml:space="preserve">Total General Gov't Support:    </t>
  </si>
  <si>
    <t>Control of Dogs</t>
  </si>
  <si>
    <t xml:space="preserve">Total Public Safety:    </t>
  </si>
  <si>
    <t>Registrar of Vital Statistics</t>
  </si>
  <si>
    <t>A4020</t>
  </si>
  <si>
    <t>Other Health</t>
  </si>
  <si>
    <t>A4540</t>
  </si>
  <si>
    <t>Total:</t>
  </si>
  <si>
    <t xml:space="preserve">Total Health Services:    </t>
  </si>
  <si>
    <t>Supt. of Highways</t>
  </si>
  <si>
    <t>A5010</t>
  </si>
  <si>
    <t>Street Lighting</t>
  </si>
  <si>
    <t>A5182</t>
  </si>
  <si>
    <t xml:space="preserve">Total Transportation:    </t>
  </si>
  <si>
    <t>Veterans Services</t>
  </si>
  <si>
    <t>A6510</t>
  </si>
  <si>
    <t>Total Economic Asst. &amp; Opport.</t>
  </si>
  <si>
    <t>Youth Programs</t>
  </si>
  <si>
    <t>A7310</t>
  </si>
  <si>
    <t>Historian</t>
  </si>
  <si>
    <t>A7510</t>
  </si>
  <si>
    <t>Historical Property</t>
  </si>
  <si>
    <t xml:space="preserve">Total Culture-Recreation:    </t>
  </si>
  <si>
    <t>Zoning</t>
  </si>
  <si>
    <t>Planning</t>
  </si>
  <si>
    <t>Refuse &amp; Garbage</t>
  </si>
  <si>
    <t>A8160</t>
  </si>
  <si>
    <t xml:space="preserve">Total Home &amp; Comm. Service:    </t>
  </si>
  <si>
    <t>Employee Benefits</t>
  </si>
  <si>
    <t>State Retirement</t>
  </si>
  <si>
    <t>A9010</t>
  </si>
  <si>
    <t>.8</t>
  </si>
  <si>
    <t>Social Security</t>
  </si>
  <si>
    <t>A9030</t>
  </si>
  <si>
    <t>Workers Comp</t>
  </si>
  <si>
    <t>A9040</t>
  </si>
  <si>
    <t>Unemployment Insur</t>
  </si>
  <si>
    <t>A9050</t>
  </si>
  <si>
    <t>Disability Insurance</t>
  </si>
  <si>
    <t>A9055</t>
  </si>
  <si>
    <t>Hospital &amp; Medical Insur</t>
  </si>
  <si>
    <t>A9060</t>
  </si>
  <si>
    <t>Debt Service Principal</t>
  </si>
  <si>
    <t>Serial Bond</t>
  </si>
  <si>
    <t>A9710</t>
  </si>
  <si>
    <t>.6</t>
  </si>
  <si>
    <t>Bond Anticipated</t>
  </si>
  <si>
    <t>A9730</t>
  </si>
  <si>
    <t>Debt Service Interest</t>
  </si>
  <si>
    <t>.7</t>
  </si>
  <si>
    <t>Other Appropriation Exps</t>
  </si>
  <si>
    <t>Transfer to Other Funds</t>
  </si>
  <si>
    <t xml:space="preserve">Total A Appro. Fund:    </t>
  </si>
  <si>
    <t>Tax Items</t>
  </si>
  <si>
    <t>Real Property Taxes</t>
  </si>
  <si>
    <t>A1001</t>
  </si>
  <si>
    <t>Other Tax Items</t>
  </si>
  <si>
    <t>Interest &amp; Penalties on</t>
  </si>
  <si>
    <t xml:space="preserve">  Real Property Taxes</t>
  </si>
  <si>
    <t>A1090</t>
  </si>
  <si>
    <t>Franchise Fees</t>
  </si>
  <si>
    <t>Departmental Income</t>
  </si>
  <si>
    <t>Clerk Fees</t>
  </si>
  <si>
    <t>A1255</t>
  </si>
  <si>
    <t>A2130</t>
  </si>
  <si>
    <t>Use of Money &amp; Property</t>
  </si>
  <si>
    <t>Interest &amp; Earnings</t>
  </si>
  <si>
    <t>A2401</t>
  </si>
  <si>
    <t>Licenses &amp; Permits</t>
  </si>
  <si>
    <t>Dog Licenses</t>
  </si>
  <si>
    <t>A2544</t>
  </si>
  <si>
    <t>Fines &amp; Forfeitures</t>
  </si>
  <si>
    <t>Fines &amp; Forfeit Bail</t>
  </si>
  <si>
    <t>A2610</t>
  </si>
  <si>
    <t>Miscellaneous</t>
  </si>
  <si>
    <t>Other Unclassified Income</t>
  </si>
  <si>
    <t>A2770</t>
  </si>
  <si>
    <t>State Aid</t>
  </si>
  <si>
    <t>Per Capital</t>
  </si>
  <si>
    <t>A3001</t>
  </si>
  <si>
    <t>Mortgage Tax</t>
  </si>
  <si>
    <t>A3005</t>
  </si>
  <si>
    <t>A3820</t>
  </si>
  <si>
    <t xml:space="preserve">Total Est. Revenues A:    </t>
  </si>
  <si>
    <t>Other Sources</t>
  </si>
  <si>
    <t>Appropriated Fund Balance</t>
  </si>
  <si>
    <t>A599M</t>
  </si>
  <si>
    <t xml:space="preserve">Est. Revenues + Real Taxes:    </t>
  </si>
  <si>
    <t xml:space="preserve">DIFFERENCE:    </t>
  </si>
  <si>
    <t>General Repairs</t>
  </si>
  <si>
    <t>Improvements</t>
  </si>
  <si>
    <t>Machinery</t>
  </si>
  <si>
    <t>DA5130</t>
  </si>
  <si>
    <t>DA5140</t>
  </si>
  <si>
    <t>DA5142</t>
  </si>
  <si>
    <t>DA9010</t>
  </si>
  <si>
    <t>DA9030</t>
  </si>
  <si>
    <t>DA9040</t>
  </si>
  <si>
    <t>DA9050</t>
  </si>
  <si>
    <t>DA9055</t>
  </si>
  <si>
    <t>DA9060</t>
  </si>
  <si>
    <t>DA9710</t>
  </si>
  <si>
    <t>BAN</t>
  </si>
  <si>
    <t>DA9730</t>
  </si>
  <si>
    <t xml:space="preserve">Total DA Appro. Fund:    </t>
  </si>
  <si>
    <t>DA1001</t>
  </si>
  <si>
    <t>Local Sources</t>
  </si>
  <si>
    <t>DA2401</t>
  </si>
  <si>
    <t>CHIPS</t>
  </si>
  <si>
    <t>St Aid Other Transportation</t>
  </si>
  <si>
    <t xml:space="preserve">Total Est. Revenues DA:    </t>
  </si>
  <si>
    <t>Transfer from General Fund</t>
  </si>
  <si>
    <t>Balance</t>
  </si>
  <si>
    <t>A3089</t>
  </si>
  <si>
    <t>Appropriations</t>
  </si>
  <si>
    <t>Other Payments</t>
  </si>
  <si>
    <t xml:space="preserve">  in Lieu of Taxes</t>
  </si>
  <si>
    <t>A1081</t>
  </si>
  <si>
    <t>DA599M</t>
  </si>
  <si>
    <t>Services Other Governments</t>
  </si>
  <si>
    <t>Transfers Other Funds</t>
  </si>
  <si>
    <t>DA9901</t>
  </si>
  <si>
    <t>.9</t>
  </si>
  <si>
    <t>Adopted</t>
  </si>
  <si>
    <t>Court</t>
  </si>
  <si>
    <t>Salary - Elected: Whalen, Restino</t>
  </si>
  <si>
    <t>Board training, periodicals</t>
  </si>
  <si>
    <t>Legal manuals, supplies, conferences</t>
  </si>
  <si>
    <t>Salary - Appointed: Kimball</t>
  </si>
  <si>
    <t>Court Clerk</t>
  </si>
  <si>
    <t>A1130</t>
  </si>
  <si>
    <t xml:space="preserve">Salary - Elected: Surdam </t>
  </si>
  <si>
    <t>Accounting</t>
  </si>
  <si>
    <t>Salary - Appointed: DeLuca, Sanders</t>
  </si>
  <si>
    <t>Training, phone, supplies</t>
  </si>
  <si>
    <t>Training, supplies, software</t>
  </si>
  <si>
    <t>Contractual Service - Audit</t>
  </si>
  <si>
    <t>Salary - Appointed: Rice, Kuebler</t>
  </si>
  <si>
    <t>Legal, travel, training, supplies, phone, postage</t>
  </si>
  <si>
    <t>Salary - Elected: Stradinger</t>
  </si>
  <si>
    <t>Software annual fees, travel, training, supplies</t>
  </si>
  <si>
    <t>Salary - Appointed: Asst Town Clerk</t>
  </si>
  <si>
    <t>Records Management</t>
  </si>
  <si>
    <t>A1460</t>
  </si>
  <si>
    <t>Records Management Officer</t>
  </si>
  <si>
    <t>Buildings - office cleaning</t>
  </si>
  <si>
    <t>Central Communications</t>
  </si>
  <si>
    <t>Telephone, maint. Service contract</t>
  </si>
  <si>
    <t>A1650</t>
  </si>
  <si>
    <t>Central Storeroom</t>
  </si>
  <si>
    <t>Printing/mailing/advertising</t>
  </si>
  <si>
    <t>Stationary, postage, legal notices</t>
  </si>
  <si>
    <t>A1670</t>
  </si>
  <si>
    <t>A1660</t>
  </si>
  <si>
    <t>Central storeroom</t>
  </si>
  <si>
    <t>A1910</t>
  </si>
  <si>
    <t>Salary - Appointed: Registrar</t>
  </si>
  <si>
    <t>Ambulance Contract</t>
  </si>
  <si>
    <t>Salary - Elected: Shiland</t>
  </si>
  <si>
    <t>Garage</t>
  </si>
  <si>
    <t>Phone, internet, fuel oil, supplies</t>
  </si>
  <si>
    <t>Street lighting</t>
  </si>
  <si>
    <t>A5132</t>
  </si>
  <si>
    <t>Salary- Appointed</t>
  </si>
  <si>
    <t>Parks</t>
  </si>
  <si>
    <t>A7180</t>
  </si>
  <si>
    <t>Rink and Pool supplies, phone, electric</t>
  </si>
  <si>
    <t>Recreation supervisor</t>
  </si>
  <si>
    <t xml:space="preserve">Equipment </t>
  </si>
  <si>
    <t>Phone, supplies, playground</t>
  </si>
  <si>
    <t>Salary - Appointed: Leonard</t>
  </si>
  <si>
    <t>Supplies, publications</t>
  </si>
  <si>
    <t>Performing Arts (Other)</t>
  </si>
  <si>
    <t>A7560</t>
  </si>
  <si>
    <t>NY State Retirement</t>
  </si>
  <si>
    <t>Park &amp; Recreation Charges</t>
  </si>
  <si>
    <t>A2001</t>
  </si>
  <si>
    <t>Recreation Concessions</t>
  </si>
  <si>
    <t>A2012</t>
  </si>
  <si>
    <t>Youth services, other governments</t>
  </si>
  <si>
    <t>A2350</t>
  </si>
  <si>
    <t>B1990</t>
  </si>
  <si>
    <t>Salary - Appointed: Quell</t>
  </si>
  <si>
    <t>B3510</t>
  </si>
  <si>
    <t>Misc supplies, travel</t>
  </si>
  <si>
    <t>Safety Inspection</t>
  </si>
  <si>
    <t>Salary - Appointed: E. King</t>
  </si>
  <si>
    <t>Build. Insp, travel, training, supplies</t>
  </si>
  <si>
    <t>B3620</t>
  </si>
  <si>
    <t>Public Safety - Other</t>
  </si>
  <si>
    <t>B3989</t>
  </si>
  <si>
    <t xml:space="preserve">NYS Police contract with Hoosick Fire </t>
  </si>
  <si>
    <t>Agreement - Hoosick Area Seniors</t>
  </si>
  <si>
    <t>B6772</t>
  </si>
  <si>
    <t xml:space="preserve">Total Economic Assistance &amp; Opportunity:    </t>
  </si>
  <si>
    <t>Playgrounds/Recreation</t>
  </si>
  <si>
    <t>B7140</t>
  </si>
  <si>
    <t>Concerts/Arts</t>
  </si>
  <si>
    <t>B7270</t>
  </si>
  <si>
    <t>Hoosick Falls Community Band/ Arts</t>
  </si>
  <si>
    <t>Agreement - Historical Society</t>
  </si>
  <si>
    <t>B7520</t>
  </si>
  <si>
    <t>Celebrations</t>
  </si>
  <si>
    <t>Agreement - parade, American Legion</t>
  </si>
  <si>
    <t>B7550</t>
  </si>
  <si>
    <t>B8010</t>
  </si>
  <si>
    <t>Planning salaries</t>
  </si>
  <si>
    <t>Planning supplies, misc expenses</t>
  </si>
  <si>
    <t>B8020</t>
  </si>
  <si>
    <t>B9010</t>
  </si>
  <si>
    <t>B9030</t>
  </si>
  <si>
    <t>B9040</t>
  </si>
  <si>
    <t>B9050</t>
  </si>
  <si>
    <t>B9055</t>
  </si>
  <si>
    <t>B9199</t>
  </si>
  <si>
    <t xml:space="preserve">Total B Appro. Fund:    </t>
  </si>
  <si>
    <t>B1001</t>
  </si>
  <si>
    <t>Sales Tax</t>
  </si>
  <si>
    <t>B1560</t>
  </si>
  <si>
    <t>Building Permits</t>
  </si>
  <si>
    <t>B2001</t>
  </si>
  <si>
    <t>B2012</t>
  </si>
  <si>
    <t>B1120</t>
  </si>
  <si>
    <t>B1170</t>
  </si>
  <si>
    <t>B2401</t>
  </si>
  <si>
    <t>Permits - Subdivision/site plan</t>
  </si>
  <si>
    <t>B2590</t>
  </si>
  <si>
    <t>B2770</t>
  </si>
  <si>
    <t xml:space="preserve">Total Est. Revenues B:    </t>
  </si>
  <si>
    <t>General Fund B Appropriations - Town Outside Village</t>
  </si>
  <si>
    <t>General Fund B Estimated Revenues - Town Outside Village</t>
  </si>
  <si>
    <t>General Fund A Appropriations - Townwide</t>
  </si>
  <si>
    <t>General Fund A Estimated Revenues - Townwide</t>
  </si>
  <si>
    <t>Highway DA Appropriations - Townwide</t>
  </si>
  <si>
    <t>Labor for machinery repair &amp; maint.</t>
  </si>
  <si>
    <t>Parts &amp; supplies for equipment</t>
  </si>
  <si>
    <t>Labor - brush, weeds, ditches</t>
  </si>
  <si>
    <t>Snow Removal Highway</t>
  </si>
  <si>
    <t xml:space="preserve">Highway crew - labor </t>
  </si>
  <si>
    <t>DA9099</t>
  </si>
  <si>
    <t>Highway DA -Townwide Fund Estimated Revenues</t>
  </si>
  <si>
    <t>Highway DB Appropriations - Town Outside Village</t>
  </si>
  <si>
    <t>DB5110</t>
  </si>
  <si>
    <t>DB5112</t>
  </si>
  <si>
    <t>Labor for road maint.</t>
  </si>
  <si>
    <t>Materials for road maint.</t>
  </si>
  <si>
    <t>Road paving, reconstruction</t>
  </si>
  <si>
    <t>Bridges</t>
  </si>
  <si>
    <t>Labor for bridge repair and maint</t>
  </si>
  <si>
    <t>Engineering for bridges</t>
  </si>
  <si>
    <t>Materials for bridge repairs</t>
  </si>
  <si>
    <t>DB5120</t>
  </si>
  <si>
    <t>DB5148</t>
  </si>
  <si>
    <t>Materials for road paving/recon - CHIPS</t>
  </si>
  <si>
    <t>Labor for road paving/recon - CHIPS</t>
  </si>
  <si>
    <t>DB9010</t>
  </si>
  <si>
    <t>DB9030</t>
  </si>
  <si>
    <t>DB9040</t>
  </si>
  <si>
    <t>DB9050</t>
  </si>
  <si>
    <t>DB9055</t>
  </si>
  <si>
    <t>DB9060</t>
  </si>
  <si>
    <t>DB9099</t>
  </si>
  <si>
    <t>DB1001</t>
  </si>
  <si>
    <t>County Sales Tax</t>
  </si>
  <si>
    <t>DB2401</t>
  </si>
  <si>
    <t>Highway DB -Townwide Fund Estimated Revenues</t>
  </si>
  <si>
    <t xml:space="preserve">Total Est. Revenues DB:    </t>
  </si>
  <si>
    <t>DB3501</t>
  </si>
  <si>
    <t>DB3589</t>
  </si>
  <si>
    <t>DB599M</t>
  </si>
  <si>
    <t>Garbage removal &amp; refuse charges</t>
  </si>
  <si>
    <t>Youth programs</t>
  </si>
  <si>
    <t>Attorney</t>
  </si>
  <si>
    <t>Attorney fees</t>
  </si>
  <si>
    <t>Salary - Elected: Councilmen</t>
  </si>
  <si>
    <t>Town Attorney fees</t>
  </si>
  <si>
    <t>A1999</t>
  </si>
  <si>
    <t>Planning Board Fees</t>
  </si>
  <si>
    <t>B2115</t>
  </si>
  <si>
    <t>Gifts &amp; Donations</t>
  </si>
  <si>
    <t>B2705</t>
  </si>
  <si>
    <t>State aid other</t>
  </si>
  <si>
    <t>B3089</t>
  </si>
  <si>
    <t>DB2650</t>
  </si>
  <si>
    <t>Sale of Surplus Scrap</t>
  </si>
  <si>
    <t>General Fund A</t>
  </si>
  <si>
    <t>Highway Fund DA</t>
  </si>
  <si>
    <t>General Fund B</t>
  </si>
  <si>
    <t>Highway Fund DB</t>
  </si>
  <si>
    <t>Hoosick Falls Fire District - SF</t>
  </si>
  <si>
    <t>Hoosick Fire District - SF</t>
  </si>
  <si>
    <t>North Hoosick Fire - SF</t>
  </si>
  <si>
    <t>West Hoosick Fire - SF</t>
  </si>
  <si>
    <t>Buskirk Fire - SF</t>
  </si>
  <si>
    <t>Cheney Library - L</t>
  </si>
  <si>
    <t xml:space="preserve">Fund </t>
  </si>
  <si>
    <t>Tax Levy</t>
  </si>
  <si>
    <t>Valuation</t>
  </si>
  <si>
    <t>DB1120</t>
  </si>
  <si>
    <t>A9990</t>
  </si>
  <si>
    <t>Buildings - equipment - server</t>
  </si>
  <si>
    <t>Office supplies, photocopier, rent, comp maint.</t>
  </si>
  <si>
    <t>B9990</t>
  </si>
  <si>
    <t>A1310</t>
  </si>
  <si>
    <t>Federal Aid</t>
  </si>
  <si>
    <t>FEMA</t>
  </si>
  <si>
    <t>A4960</t>
  </si>
  <si>
    <t>Interfund transfers</t>
  </si>
  <si>
    <t>A5031</t>
  </si>
  <si>
    <t>Law</t>
  </si>
  <si>
    <t xml:space="preserve">Law contractual </t>
  </si>
  <si>
    <t>A1440</t>
  </si>
  <si>
    <t>A9799</t>
  </si>
  <si>
    <t>Zoning contractual - attorney, secretary</t>
  </si>
  <si>
    <t>Special recreation charges</t>
  </si>
  <si>
    <t>A2025</t>
  </si>
  <si>
    <t>Interfund</t>
  </si>
  <si>
    <t>Transfers</t>
  </si>
  <si>
    <t>B5031</t>
  </si>
  <si>
    <t>B2701</t>
  </si>
  <si>
    <t>Refunds of prior year expense</t>
  </si>
  <si>
    <t>Traffic control</t>
  </si>
  <si>
    <t>B3310</t>
  </si>
  <si>
    <t>Misc</t>
  </si>
  <si>
    <t>Misc home and community</t>
  </si>
  <si>
    <t>B8989</t>
  </si>
  <si>
    <t>Health</t>
  </si>
  <si>
    <t xml:space="preserve">Ambulance </t>
  </si>
  <si>
    <t>B4540</t>
  </si>
  <si>
    <t xml:space="preserve">Total Health:    </t>
  </si>
  <si>
    <t>DA4960</t>
  </si>
  <si>
    <t>DB5031</t>
  </si>
  <si>
    <t>Unclassified</t>
  </si>
  <si>
    <t>DB2770</t>
  </si>
  <si>
    <t>DB4960</t>
  </si>
  <si>
    <t>DB1710</t>
  </si>
  <si>
    <t>Interfunds</t>
  </si>
  <si>
    <t>DB9950</t>
  </si>
  <si>
    <t>Tax base growth factor</t>
  </si>
  <si>
    <t>Allowable levy growth factor</t>
  </si>
  <si>
    <t xml:space="preserve">Salt, sand, oil, fuel, boots, misc </t>
  </si>
  <si>
    <t>Legal</t>
  </si>
  <si>
    <t>Legal services for union contract neg.</t>
  </si>
  <si>
    <t>DA1420</t>
  </si>
  <si>
    <t>Carryover limit of 1.5%</t>
  </si>
  <si>
    <t>Proposed tax levy</t>
  </si>
  <si>
    <t>A1930</t>
  </si>
  <si>
    <t>Judgments and claims - Furon 5 yrs to 2019</t>
  </si>
  <si>
    <t>DA1930</t>
  </si>
  <si>
    <t>DA1999</t>
  </si>
  <si>
    <t xml:space="preserve">Town of Hoosick </t>
  </si>
  <si>
    <t>For 2015</t>
  </si>
  <si>
    <t>Town of Hoosick, County of Rensselaer,</t>
  </si>
  <si>
    <t>State of New York</t>
  </si>
  <si>
    <t>Mark E. Surdam - Town Supervisor</t>
  </si>
  <si>
    <t>Certification of Town Clerk</t>
  </si>
  <si>
    <t xml:space="preserve">Signed:  </t>
  </si>
  <si>
    <t>Date:</t>
  </si>
  <si>
    <t>Susan, Stradinger, Town Clerk</t>
  </si>
  <si>
    <t>Tax levy cap calculation - Year</t>
  </si>
  <si>
    <t>Tax levy prior year</t>
  </si>
  <si>
    <t>Available carryover from prior year</t>
  </si>
  <si>
    <t>Total Levy Limit, Plus Exclusions</t>
  </si>
  <si>
    <t>TOTAL 2015 BUDGET</t>
  </si>
  <si>
    <t>Staffing - Pool &amp; summer camp supervisor</t>
  </si>
  <si>
    <t>Youth  program</t>
  </si>
  <si>
    <t xml:space="preserve">Recreational/summer camp staffing </t>
  </si>
  <si>
    <t>Programs for the Aging</t>
  </si>
  <si>
    <t>I, Susan Stradinger, Town Clerk, certify that the following is a true and correct 2015 budget of the Town of Hoosick, as adopted by the Hoosick Town Board on the      day of November, 2014.</t>
  </si>
  <si>
    <t>Tax Levy Limitation Percentage</t>
  </si>
  <si>
    <t>Tax levy Percentage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</si>
</sst>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%"/>
    <numFmt numFmtId="166" formatCode="&quot;$&quot;#,##0.00"/>
    <numFmt numFmtId="167" formatCode="#,##0.0_);[Red]\(#,##0.0\)"/>
    <numFmt numFmtId="168" formatCode="#,##0.0000_);[Red]\(#,##0.0000\)"/>
    <numFmt numFmtId="169" formatCode="000\-00\-0000"/>
    <numFmt numFmtId="170" formatCode="_(* #,##0_);_(* \(#,##0\);_(* &quot;-&quot;??_);_(@_)"/>
    <numFmt numFmtId="171" formatCode="[$$-409]#,##0"/>
    <numFmt numFmtId="172" formatCode="[$$-409]#,##0.00"/>
    <numFmt numFmtId="173" formatCode="#,##0.000_);[Red]\(#,##0.000\)"/>
    <numFmt numFmtId="174" formatCode="&quot;$&quot;#,##0"/>
    <numFmt numFmtId="175" formatCode="0_);\(0\)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"/>
    <numFmt numFmtId="182" formatCode="&quot;$&quot;#,##0.0000"/>
    <numFmt numFmtId="183" formatCode="0.0000%"/>
    <numFmt numFmtId="184" formatCode="&quot;$&quot;#,##0.000_);\(&quot;$&quot;#,##0.000\)"/>
    <numFmt numFmtId="185" formatCode="&quot;$&quot;#,##0.0000_);\(&quot;$&quot;#,##0.0000\)"/>
    <numFmt numFmtId="186" formatCode="_(&quot;$&quot;* #,##0.000_);_(&quot;$&quot;* \(#,##0.000\);_(&quot;$&quot;* &quot;-&quot;???_);_(@_)"/>
    <numFmt numFmtId="187" formatCode="_(&quot;$&quot;* #,##0.0000_);_(&quot;$&quot;* \(#,##0.0000\);_(&quot;$&quot;* &quot;-&quot;????_);_(@_)"/>
    <numFmt numFmtId="188" formatCode="_(* #,##0.0_);_(* \(#,##0.0\);_(* &quot;-&quot;??_);_(@_)"/>
    <numFmt numFmtId="189" formatCode="0.0%"/>
    <numFmt numFmtId="190" formatCode="_(* #,##0.000_);_(* \(#,##0.000\);_(* &quot;-&quot;???_);_(@_)"/>
    <numFmt numFmtId="191" formatCode="[$-409]dddd\,\ mmmm\ d\,\ yyyy"/>
    <numFmt numFmtId="192" formatCode="m/d/yy;@"/>
    <numFmt numFmtId="193" formatCode="_(* #,##0.000_);_(* \(#,##0.000\);_(* &quot;-&quot;??_);_(@_)"/>
    <numFmt numFmtId="194" formatCode="_(* #,##0.0000_);_(* \(#,##0.0000\);_(* &quot;-&quot;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</numFmts>
  <fonts count="4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2"/>
      <name val="Tahoma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38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left"/>
      <protection locked="0"/>
    </xf>
    <xf numFmtId="38" fontId="2" fillId="0" borderId="0" xfId="0" applyNumberFormat="1" applyFont="1" applyBorder="1" applyAlignment="1" applyProtection="1">
      <alignment/>
      <protection locked="0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 quotePrefix="1">
      <alignment horizontal="center"/>
    </xf>
    <xf numFmtId="0" fontId="3" fillId="0" borderId="1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 quotePrefix="1">
      <alignment horizontal="center"/>
    </xf>
    <xf numFmtId="6" fontId="2" fillId="0" borderId="0" xfId="45" applyNumberFormat="1" applyFont="1" applyAlignment="1">
      <alignment/>
    </xf>
    <xf numFmtId="38" fontId="2" fillId="0" borderId="10" xfId="0" applyNumberFormat="1" applyFont="1" applyBorder="1" applyAlignment="1">
      <alignment/>
    </xf>
    <xf numFmtId="38" fontId="3" fillId="0" borderId="0" xfId="0" applyNumberFormat="1" applyFont="1" applyAlignment="1">
      <alignment horizontal="right"/>
    </xf>
    <xf numFmtId="38" fontId="2" fillId="0" borderId="11" xfId="0" applyNumberFormat="1" applyFont="1" applyBorder="1" applyAlignment="1">
      <alignment/>
    </xf>
    <xf numFmtId="38" fontId="3" fillId="0" borderId="0" xfId="0" applyNumberFormat="1" applyFont="1" applyAlignment="1">
      <alignment horizontal="left"/>
    </xf>
    <xf numFmtId="38" fontId="2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 quotePrefix="1">
      <alignment horizontal="right"/>
    </xf>
    <xf numFmtId="38" fontId="3" fillId="0" borderId="0" xfId="0" applyNumberFormat="1" applyFont="1" applyAlignment="1">
      <alignment/>
    </xf>
    <xf numFmtId="167" fontId="2" fillId="0" borderId="0" xfId="0" applyNumberFormat="1" applyFont="1" applyAlignment="1" quotePrefix="1">
      <alignment/>
    </xf>
    <xf numFmtId="38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left"/>
    </xf>
    <xf numFmtId="38" fontId="3" fillId="0" borderId="0" xfId="0" applyNumberFormat="1" applyFont="1" applyAlignment="1" quotePrefix="1">
      <alignment horizontal="right"/>
    </xf>
    <xf numFmtId="167" fontId="2" fillId="0" borderId="0" xfId="0" applyNumberFormat="1" applyFont="1" applyAlignment="1" quotePrefix="1">
      <alignment horizontal="center"/>
    </xf>
    <xf numFmtId="38" fontId="4" fillId="0" borderId="11" xfId="0" applyNumberFormat="1" applyFont="1" applyBorder="1" applyAlignment="1">
      <alignment/>
    </xf>
    <xf numFmtId="10" fontId="2" fillId="0" borderId="0" xfId="63" applyNumberFormat="1" applyFont="1" applyAlignment="1">
      <alignment/>
    </xf>
    <xf numFmtId="9" fontId="2" fillId="0" borderId="0" xfId="63" applyFont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38" fontId="2" fillId="0" borderId="0" xfId="0" applyNumberFormat="1" applyFont="1" applyAlignment="1" quotePrefix="1">
      <alignment/>
    </xf>
    <xf numFmtId="38" fontId="2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38" fontId="2" fillId="33" borderId="0" xfId="0" applyNumberFormat="1" applyFont="1" applyFill="1" applyAlignment="1">
      <alignment/>
    </xf>
    <xf numFmtId="38" fontId="2" fillId="33" borderId="0" xfId="0" applyNumberFormat="1" applyFont="1" applyFill="1" applyAlignment="1">
      <alignment horizontal="right"/>
    </xf>
    <xf numFmtId="38" fontId="3" fillId="33" borderId="0" xfId="0" applyNumberFormat="1" applyFont="1" applyFill="1" applyAlignment="1">
      <alignment horizontal="right"/>
    </xf>
    <xf numFmtId="38" fontId="2" fillId="33" borderId="0" xfId="0" applyNumberFormat="1" applyFont="1" applyFill="1" applyBorder="1" applyAlignment="1">
      <alignment/>
    </xf>
    <xf numFmtId="38" fontId="2" fillId="0" borderId="0" xfId="0" applyNumberFormat="1" applyFont="1" applyAlignment="1" quotePrefix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38" fontId="2" fillId="0" borderId="10" xfId="42" applyNumberFormat="1" applyFont="1" applyBorder="1" applyAlignment="1">
      <alignment/>
    </xf>
    <xf numFmtId="38" fontId="2" fillId="0" borderId="11" xfId="42" applyNumberFormat="1" applyFont="1" applyBorder="1" applyAlignment="1">
      <alignment/>
    </xf>
    <xf numFmtId="38" fontId="2" fillId="0" borderId="0" xfId="42" applyNumberFormat="1" applyFont="1" applyAlignment="1">
      <alignment/>
    </xf>
    <xf numFmtId="38" fontId="2" fillId="0" borderId="10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38" fontId="5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Border="1" applyAlignment="1" applyProtection="1">
      <alignment/>
      <protection locked="0"/>
    </xf>
    <xf numFmtId="44" fontId="2" fillId="0" borderId="0" xfId="45" applyFont="1" applyBorder="1" applyAlignment="1" applyProtection="1">
      <alignment/>
      <protection locked="0"/>
    </xf>
    <xf numFmtId="44" fontId="2" fillId="0" borderId="0" xfId="0" applyNumberFormat="1" applyFont="1" applyBorder="1" applyAlignment="1" applyProtection="1">
      <alignment/>
      <protection locked="0"/>
    </xf>
    <xf numFmtId="44" fontId="2" fillId="0" borderId="0" xfId="0" applyNumberFormat="1" applyFont="1" applyBorder="1" applyAlignment="1" applyProtection="1">
      <alignment horizontal="center"/>
      <protection locked="0"/>
    </xf>
    <xf numFmtId="6" fontId="2" fillId="0" borderId="1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8" fontId="2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Border="1" applyAlignment="1" quotePrefix="1">
      <alignment horizontal="center"/>
    </xf>
    <xf numFmtId="170" fontId="3" fillId="0" borderId="0" xfId="42" applyNumberFormat="1" applyFont="1" applyAlignment="1">
      <alignment horizontal="center"/>
    </xf>
    <xf numFmtId="170" fontId="2" fillId="0" borderId="0" xfId="42" applyNumberFormat="1" applyFont="1" applyAlignment="1">
      <alignment/>
    </xf>
    <xf numFmtId="170" fontId="2" fillId="0" borderId="10" xfId="42" applyNumberFormat="1" applyFont="1" applyBorder="1" applyAlignment="1">
      <alignment/>
    </xf>
    <xf numFmtId="170" fontId="2" fillId="0" borderId="11" xfId="42" applyNumberFormat="1" applyFont="1" applyBorder="1" applyAlignment="1">
      <alignment/>
    </xf>
    <xf numFmtId="170" fontId="2" fillId="0" borderId="0" xfId="42" applyNumberFormat="1" applyFont="1" applyBorder="1" applyAlignment="1">
      <alignment/>
    </xf>
    <xf numFmtId="170" fontId="2" fillId="0" borderId="12" xfId="42" applyNumberFormat="1" applyFont="1" applyBorder="1" applyAlignment="1">
      <alignment/>
    </xf>
    <xf numFmtId="170" fontId="2" fillId="0" borderId="13" xfId="42" applyNumberFormat="1" applyFont="1" applyBorder="1" applyAlignment="1">
      <alignment/>
    </xf>
    <xf numFmtId="170" fontId="2" fillId="0" borderId="0" xfId="42" applyNumberFormat="1" applyFont="1" applyAlignment="1">
      <alignment horizontal="centerContinuous"/>
    </xf>
    <xf numFmtId="170" fontId="2" fillId="33" borderId="0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2" fillId="0" borderId="0" xfId="42" applyNumberFormat="1" applyFont="1" applyBorder="1" applyAlignment="1">
      <alignment horizontal="centerContinuous"/>
    </xf>
    <xf numFmtId="170" fontId="2" fillId="0" borderId="10" xfId="42" applyNumberFormat="1" applyFont="1" applyBorder="1" applyAlignment="1">
      <alignment horizontal="right"/>
    </xf>
    <xf numFmtId="0" fontId="3" fillId="0" borderId="14" xfId="0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164" fontId="3" fillId="0" borderId="15" xfId="0" applyNumberFormat="1" applyFont="1" applyBorder="1" applyAlignment="1" applyProtection="1">
      <alignment/>
      <protection locked="0"/>
    </xf>
    <xf numFmtId="38" fontId="2" fillId="0" borderId="0" xfId="0" applyNumberFormat="1" applyFont="1" applyFill="1" applyAlignment="1" applyProtection="1">
      <alignment/>
      <protection locked="0"/>
    </xf>
    <xf numFmtId="170" fontId="2" fillId="0" borderId="0" xfId="42" applyNumberFormat="1" applyFont="1" applyAlignment="1" applyProtection="1">
      <alignment/>
      <protection locked="0"/>
    </xf>
    <xf numFmtId="170" fontId="2" fillId="0" borderId="0" xfId="42" applyNumberFormat="1" applyFont="1" applyBorder="1" applyAlignment="1" applyProtection="1">
      <alignment/>
      <protection locked="0"/>
    </xf>
    <xf numFmtId="38" fontId="2" fillId="0" borderId="0" xfId="42" applyNumberFormat="1" applyFont="1" applyBorder="1" applyAlignment="1">
      <alignment/>
    </xf>
    <xf numFmtId="9" fontId="2" fillId="0" borderId="0" xfId="63" applyFont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38" fontId="3" fillId="0" borderId="0" xfId="0" applyNumberFormat="1" applyFont="1" applyBorder="1" applyAlignment="1" applyProtection="1" quotePrefix="1">
      <alignment horizontal="center"/>
      <protection locked="0"/>
    </xf>
    <xf numFmtId="9" fontId="2" fillId="0" borderId="0" xfId="63" applyFont="1" applyBorder="1" applyAlignment="1" applyProtection="1">
      <alignment/>
      <protection locked="0"/>
    </xf>
    <xf numFmtId="9" fontId="2" fillId="0" borderId="0" xfId="63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92" fontId="13" fillId="0" borderId="0" xfId="0" applyNumberFormat="1" applyFont="1" applyAlignment="1" applyProtection="1">
      <alignment horizontal="center"/>
      <protection locked="0"/>
    </xf>
    <xf numFmtId="43" fontId="2" fillId="0" borderId="0" xfId="0" applyNumberFormat="1" applyFont="1" applyBorder="1" applyAlignment="1" applyProtection="1">
      <alignment horizontal="center"/>
      <protection locked="0"/>
    </xf>
    <xf numFmtId="165" fontId="3" fillId="0" borderId="16" xfId="63" applyNumberFormat="1" applyFont="1" applyBorder="1" applyAlignment="1" applyProtection="1">
      <alignment/>
      <protection locked="0"/>
    </xf>
    <xf numFmtId="10" fontId="2" fillId="0" borderId="0" xfId="63" applyNumberFormat="1" applyFont="1" applyBorder="1" applyAlignment="1" applyProtection="1">
      <alignment/>
      <protection locked="0"/>
    </xf>
    <xf numFmtId="194" fontId="2" fillId="0" borderId="10" xfId="42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0" fontId="3" fillId="0" borderId="0" xfId="42" applyNumberFormat="1" applyFont="1" applyAlignment="1" applyProtection="1">
      <alignment/>
      <protection locked="0"/>
    </xf>
    <xf numFmtId="196" fontId="3" fillId="0" borderId="0" xfId="45" applyNumberFormat="1" applyFont="1" applyAlignment="1" applyProtection="1">
      <alignment/>
      <protection locked="0"/>
    </xf>
    <xf numFmtId="170" fontId="2" fillId="0" borderId="10" xfId="42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196" fontId="2" fillId="0" borderId="0" xfId="0" applyNumberFormat="1" applyFont="1" applyBorder="1" applyAlignment="1" applyProtection="1">
      <alignment/>
      <protection locked="0"/>
    </xf>
    <xf numFmtId="194" fontId="2" fillId="0" borderId="0" xfId="42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8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8" fontId="3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9</xdr:row>
      <xdr:rowOff>47625</xdr:rowOff>
    </xdr:from>
    <xdr:to>
      <xdr:col>3</xdr:col>
      <xdr:colOff>666750</xdr:colOff>
      <xdr:row>29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600325"/>
          <a:ext cx="33718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36">
      <selection activeCell="F27" sqref="F27"/>
    </sheetView>
  </sheetViews>
  <sheetFormatPr defaultColWidth="9.140625" defaultRowHeight="12.75"/>
  <cols>
    <col min="1" max="1" width="8.00390625" style="106" customWidth="1"/>
    <col min="2" max="2" width="43.28125" style="106" customWidth="1"/>
    <col min="3" max="3" width="9.140625" style="106" customWidth="1"/>
    <col min="4" max="4" width="21.421875" style="106" customWidth="1"/>
    <col min="5" max="16384" width="9.140625" style="106" customWidth="1"/>
  </cols>
  <sheetData>
    <row r="3" spans="1:5" ht="13.5" thickBot="1">
      <c r="A3" s="107"/>
      <c r="B3" s="107"/>
      <c r="C3" s="107"/>
      <c r="D3" s="107"/>
      <c r="E3" s="107"/>
    </row>
    <row r="4" spans="1:5" ht="31.5" thickTop="1">
      <c r="A4" s="127" t="s">
        <v>174</v>
      </c>
      <c r="B4" s="127"/>
      <c r="C4" s="127"/>
      <c r="D4" s="127"/>
      <c r="E4" s="127"/>
    </row>
    <row r="5" spans="1:5" ht="30.75">
      <c r="A5" s="128" t="s">
        <v>401</v>
      </c>
      <c r="B5" s="128"/>
      <c r="C5" s="128"/>
      <c r="D5" s="128"/>
      <c r="E5" s="128"/>
    </row>
    <row r="6" spans="1:5" ht="30.75">
      <c r="A6" s="128" t="s">
        <v>18</v>
      </c>
      <c r="B6" s="128"/>
      <c r="C6" s="128"/>
      <c r="D6" s="128"/>
      <c r="E6" s="128"/>
    </row>
    <row r="7" spans="1:5" ht="30.75">
      <c r="A7" s="128" t="s">
        <v>402</v>
      </c>
      <c r="B7" s="128"/>
      <c r="C7" s="128"/>
      <c r="D7" s="128"/>
      <c r="E7" s="128"/>
    </row>
    <row r="8" spans="1:5" ht="18.75">
      <c r="A8" s="129" t="s">
        <v>403</v>
      </c>
      <c r="B8" s="129"/>
      <c r="C8" s="129"/>
      <c r="D8" s="129"/>
      <c r="E8" s="129"/>
    </row>
    <row r="9" spans="1:5" ht="19.5" thickBot="1">
      <c r="A9" s="126" t="s">
        <v>404</v>
      </c>
      <c r="B9" s="126"/>
      <c r="C9" s="126"/>
      <c r="D9" s="126"/>
      <c r="E9" s="126"/>
    </row>
    <row r="10" ht="13.5" thickTop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:5" ht="19.5" thickBot="1">
      <c r="A31" s="126" t="s">
        <v>405</v>
      </c>
      <c r="B31" s="126"/>
      <c r="C31" s="126"/>
      <c r="D31" s="126"/>
      <c r="E31" s="126"/>
    </row>
    <row r="32" spans="1:5" ht="19.5" thickTop="1">
      <c r="A32" s="124" t="s">
        <v>406</v>
      </c>
      <c r="B32" s="124"/>
      <c r="C32" s="124"/>
      <c r="D32" s="124"/>
      <c r="E32" s="124"/>
    </row>
    <row r="34" spans="1:5" ht="48.75" customHeight="1">
      <c r="A34" s="125" t="s">
        <v>419</v>
      </c>
      <c r="B34" s="125"/>
      <c r="C34" s="125"/>
      <c r="D34" s="125"/>
      <c r="E34" s="125"/>
    </row>
    <row r="38" spans="1:5" ht="15">
      <c r="A38" s="108" t="s">
        <v>407</v>
      </c>
      <c r="B38" s="109"/>
      <c r="C38" s="108" t="s">
        <v>408</v>
      </c>
      <c r="D38" s="109"/>
      <c r="E38" s="119"/>
    </row>
    <row r="39" spans="1:4" ht="15">
      <c r="A39" s="108"/>
      <c r="B39" s="108" t="s">
        <v>409</v>
      </c>
      <c r="C39" s="108"/>
      <c r="D39" s="108"/>
    </row>
    <row r="40" spans="1:5" ht="13.5" thickBot="1">
      <c r="A40" s="107"/>
      <c r="B40" s="107"/>
      <c r="C40" s="107"/>
      <c r="D40" s="107"/>
      <c r="E40" s="107"/>
    </row>
    <row r="41" ht="13.5" thickTop="1"/>
  </sheetData>
  <sheetProtection/>
  <mergeCells count="9">
    <mergeCell ref="A32:E32"/>
    <mergeCell ref="A34:E34"/>
    <mergeCell ref="A9:E9"/>
    <mergeCell ref="A4:E4"/>
    <mergeCell ref="A5:E5"/>
    <mergeCell ref="A6:E6"/>
    <mergeCell ref="A7:E7"/>
    <mergeCell ref="A8:E8"/>
    <mergeCell ref="A31:E3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.28125" style="15" customWidth="1"/>
    <col min="2" max="2" width="40.7109375" style="15" customWidth="1"/>
    <col min="3" max="3" width="9.7109375" style="16" customWidth="1"/>
    <col min="4" max="4" width="2.421875" style="17" customWidth="1"/>
    <col min="5" max="6" width="10.421875" style="17" customWidth="1"/>
    <col min="7" max="7" width="10.421875" style="15" customWidth="1"/>
    <col min="8" max="8" width="12.28125" style="15" bestFit="1" customWidth="1"/>
    <col min="9" max="9" width="14.7109375" style="15" bestFit="1" customWidth="1"/>
    <col min="10" max="10" width="12.00390625" style="15" bestFit="1" customWidth="1"/>
    <col min="11" max="11" width="10.7109375" style="15" customWidth="1"/>
    <col min="12" max="12" width="10.7109375" style="83" customWidth="1"/>
    <col min="13" max="13" width="9.140625" style="15" customWidth="1"/>
    <col min="14" max="14" width="14.8515625" style="15" customWidth="1"/>
    <col min="15" max="16" width="11.421875" style="15" bestFit="1" customWidth="1"/>
    <col min="17" max="17" width="9.140625" style="15" customWidth="1"/>
    <col min="18" max="18" width="11.28125" style="15" customWidth="1"/>
    <col min="19" max="19" width="9.28125" style="15" bestFit="1" customWidth="1"/>
    <col min="20" max="20" width="10.140625" style="15" bestFit="1" customWidth="1"/>
    <col min="21" max="21" width="9.28125" style="15" bestFit="1" customWidth="1"/>
    <col min="22" max="16384" width="9.140625" style="15" customWidth="1"/>
  </cols>
  <sheetData>
    <row r="1" spans="1:12" ht="12">
      <c r="A1" s="14"/>
      <c r="G1" s="18"/>
      <c r="H1" s="18"/>
      <c r="I1" s="19" t="s">
        <v>11</v>
      </c>
      <c r="J1" s="19" t="s">
        <v>12</v>
      </c>
      <c r="K1" s="18"/>
      <c r="L1" s="82"/>
    </row>
    <row r="2" spans="8:12" s="18" customFormat="1" ht="12">
      <c r="H2" s="18" t="s">
        <v>13</v>
      </c>
      <c r="I2" s="18" t="s">
        <v>14</v>
      </c>
      <c r="J2" s="19" t="s">
        <v>15</v>
      </c>
      <c r="K2" s="18" t="s">
        <v>16</v>
      </c>
      <c r="L2" s="82"/>
    </row>
    <row r="3" spans="5:12" s="18" customFormat="1" ht="12">
      <c r="E3" s="18" t="s">
        <v>13</v>
      </c>
      <c r="F3" s="18" t="s">
        <v>13</v>
      </c>
      <c r="G3" s="18" t="s">
        <v>13</v>
      </c>
      <c r="H3" s="18" t="s">
        <v>17</v>
      </c>
      <c r="I3" s="18" t="s">
        <v>174</v>
      </c>
      <c r="J3" s="18" t="s">
        <v>18</v>
      </c>
      <c r="K3" s="18" t="s">
        <v>18</v>
      </c>
      <c r="L3" s="82" t="s">
        <v>19</v>
      </c>
    </row>
    <row r="4" spans="5:12" s="17" customFormat="1" ht="12"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0">
        <v>2015</v>
      </c>
      <c r="K4" s="20">
        <v>2015</v>
      </c>
      <c r="L4" s="20">
        <v>2015</v>
      </c>
    </row>
    <row r="5" spans="1:12" s="17" customFormat="1" ht="12">
      <c r="A5" s="132" t="s">
        <v>282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ht="12">
      <c r="A6" s="23" t="s">
        <v>20</v>
      </c>
    </row>
    <row r="7" spans="2:12" ht="12">
      <c r="B7" s="15" t="s">
        <v>325</v>
      </c>
      <c r="C7" s="16" t="s">
        <v>21</v>
      </c>
      <c r="D7" s="24" t="s">
        <v>22</v>
      </c>
      <c r="E7" s="15">
        <v>22660</v>
      </c>
      <c r="F7" s="15">
        <v>22660</v>
      </c>
      <c r="G7" s="15">
        <v>22297</v>
      </c>
      <c r="H7" s="15">
        <v>21995</v>
      </c>
      <c r="I7" s="15">
        <v>22660</v>
      </c>
      <c r="J7" s="25">
        <v>22660</v>
      </c>
      <c r="K7" s="25">
        <v>22660</v>
      </c>
      <c r="L7" s="83">
        <v>22660</v>
      </c>
    </row>
    <row r="8" spans="2:12" ht="12">
      <c r="B8" s="15" t="s">
        <v>177</v>
      </c>
      <c r="C8" s="16" t="s">
        <v>21</v>
      </c>
      <c r="D8" s="24" t="s">
        <v>24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84">
        <v>0</v>
      </c>
    </row>
    <row r="9" spans="2:12" ht="12.75" thickBot="1">
      <c r="B9" s="27" t="s">
        <v>25</v>
      </c>
      <c r="C9" s="16" t="s">
        <v>21</v>
      </c>
      <c r="D9" s="24" t="s">
        <v>26</v>
      </c>
      <c r="E9" s="28">
        <f>SUM(E7:E8)</f>
        <v>22660</v>
      </c>
      <c r="F9" s="28">
        <f>SUM(F7:F8)</f>
        <v>22660</v>
      </c>
      <c r="G9" s="28">
        <f>SUM(G7:G8)</f>
        <v>22297</v>
      </c>
      <c r="H9" s="28">
        <f>SUM(H7:H8)</f>
        <v>21995</v>
      </c>
      <c r="I9" s="28">
        <f>SUM(I7:I8)</f>
        <v>22660</v>
      </c>
      <c r="J9" s="28">
        <v>22660</v>
      </c>
      <c r="K9" s="28">
        <v>22660</v>
      </c>
      <c r="L9" s="85">
        <v>22660</v>
      </c>
    </row>
    <row r="10" spans="1:19" ht="12.75" thickTop="1">
      <c r="A10" s="29" t="s">
        <v>175</v>
      </c>
      <c r="Q10" s="41"/>
      <c r="S10" s="41"/>
    </row>
    <row r="11" spans="2:19" ht="12">
      <c r="B11" s="15" t="s">
        <v>176</v>
      </c>
      <c r="C11" s="16" t="s">
        <v>27</v>
      </c>
      <c r="D11" s="24" t="s">
        <v>22</v>
      </c>
      <c r="E11" s="15">
        <v>19570</v>
      </c>
      <c r="F11" s="15">
        <v>20158</v>
      </c>
      <c r="G11" s="15">
        <v>20763</v>
      </c>
      <c r="H11" s="15">
        <v>21170</v>
      </c>
      <c r="I11" s="15">
        <v>21806</v>
      </c>
      <c r="J11" s="31">
        <v>22460</v>
      </c>
      <c r="K11" s="31">
        <v>22460</v>
      </c>
      <c r="L11" s="83">
        <v>22460</v>
      </c>
      <c r="Q11" s="41"/>
      <c r="S11" s="41"/>
    </row>
    <row r="12" spans="2:19" ht="12">
      <c r="B12" s="15" t="s">
        <v>28</v>
      </c>
      <c r="C12" s="16" t="s">
        <v>27</v>
      </c>
      <c r="D12" s="24" t="s">
        <v>29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83">
        <v>0</v>
      </c>
      <c r="Q12" s="41"/>
      <c r="S12" s="41"/>
    </row>
    <row r="13" spans="2:19" ht="12">
      <c r="B13" s="15" t="s">
        <v>178</v>
      </c>
      <c r="C13" s="16" t="s">
        <v>27</v>
      </c>
      <c r="D13" s="24" t="s">
        <v>24</v>
      </c>
      <c r="E13" s="26">
        <v>3930</v>
      </c>
      <c r="F13" s="26">
        <v>2583</v>
      </c>
      <c r="G13" s="26">
        <v>3479</v>
      </c>
      <c r="H13" s="26">
        <v>5106</v>
      </c>
      <c r="I13" s="26">
        <v>3000</v>
      </c>
      <c r="J13" s="26">
        <v>3000</v>
      </c>
      <c r="K13" s="26">
        <v>3000</v>
      </c>
      <c r="L13" s="84">
        <v>3000</v>
      </c>
      <c r="Q13" s="41"/>
      <c r="S13" s="41"/>
    </row>
    <row r="14" spans="2:12" ht="12.75" thickBot="1">
      <c r="B14" s="27" t="s">
        <v>25</v>
      </c>
      <c r="C14" s="16" t="s">
        <v>27</v>
      </c>
      <c r="D14" s="24" t="s">
        <v>26</v>
      </c>
      <c r="E14" s="28">
        <f>SUM(E11:E13)</f>
        <v>23500</v>
      </c>
      <c r="F14" s="28">
        <f>SUM(F11:F13)</f>
        <v>22741</v>
      </c>
      <c r="G14" s="28">
        <f>SUM(G11:G13)</f>
        <v>24242</v>
      </c>
      <c r="H14" s="28">
        <f>SUM(H11:H13)</f>
        <v>26276</v>
      </c>
      <c r="I14" s="28">
        <f>SUM(I11:I13)</f>
        <v>24806</v>
      </c>
      <c r="J14" s="28">
        <v>25460</v>
      </c>
      <c r="K14" s="28">
        <v>25460</v>
      </c>
      <c r="L14" s="85">
        <v>25460</v>
      </c>
    </row>
    <row r="15" ht="12.75" thickTop="1">
      <c r="A15" s="29" t="s">
        <v>180</v>
      </c>
    </row>
    <row r="16" spans="2:12" ht="12">
      <c r="B16" s="15" t="s">
        <v>179</v>
      </c>
      <c r="C16" s="16" t="s">
        <v>181</v>
      </c>
      <c r="D16" s="24" t="s">
        <v>22</v>
      </c>
      <c r="E16" s="26">
        <v>7214</v>
      </c>
      <c r="F16" s="26">
        <v>7430</v>
      </c>
      <c r="G16" s="26">
        <v>7653</v>
      </c>
      <c r="H16" s="26">
        <v>7803</v>
      </c>
      <c r="I16" s="26">
        <v>8037</v>
      </c>
      <c r="J16" s="76">
        <v>8278</v>
      </c>
      <c r="K16" s="76">
        <v>8278</v>
      </c>
      <c r="L16" s="84">
        <v>8278</v>
      </c>
    </row>
    <row r="17" spans="2:12" ht="12.75" thickBot="1">
      <c r="B17" s="27" t="s">
        <v>25</v>
      </c>
      <c r="C17" s="16" t="s">
        <v>181</v>
      </c>
      <c r="D17" s="24" t="s">
        <v>26</v>
      </c>
      <c r="E17" s="28">
        <f>SUM(E16)</f>
        <v>7214</v>
      </c>
      <c r="F17" s="28">
        <f>SUM(F16)</f>
        <v>7430</v>
      </c>
      <c r="G17" s="28">
        <f>SUM(G16)</f>
        <v>7653</v>
      </c>
      <c r="H17" s="28">
        <f>SUM(H16)</f>
        <v>7803</v>
      </c>
      <c r="I17" s="28">
        <f>SUM(I16)</f>
        <v>8037</v>
      </c>
      <c r="J17" s="28">
        <v>8278</v>
      </c>
      <c r="K17" s="28">
        <v>8278</v>
      </c>
      <c r="L17" s="85">
        <v>8278</v>
      </c>
    </row>
    <row r="18" ht="12.75" thickTop="1">
      <c r="A18" s="29" t="s">
        <v>30</v>
      </c>
    </row>
    <row r="19" spans="2:12" ht="12">
      <c r="B19" s="15" t="s">
        <v>182</v>
      </c>
      <c r="C19" s="16" t="s">
        <v>31</v>
      </c>
      <c r="D19" s="24" t="s">
        <v>22</v>
      </c>
      <c r="E19" s="15">
        <v>16480</v>
      </c>
      <c r="F19" s="15">
        <v>17114</v>
      </c>
      <c r="G19" s="15">
        <v>16480</v>
      </c>
      <c r="H19" s="15">
        <v>16480</v>
      </c>
      <c r="I19" s="15">
        <v>16480</v>
      </c>
      <c r="J19" s="15">
        <v>16480</v>
      </c>
      <c r="K19" s="15">
        <v>16480</v>
      </c>
      <c r="L19" s="83">
        <v>16480</v>
      </c>
    </row>
    <row r="20" spans="2:12" ht="12">
      <c r="B20" s="15" t="s">
        <v>28</v>
      </c>
      <c r="C20" s="16" t="s">
        <v>31</v>
      </c>
      <c r="D20" s="24" t="s">
        <v>29</v>
      </c>
      <c r="E20" s="15"/>
      <c r="F20" s="15"/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83">
        <v>0</v>
      </c>
    </row>
    <row r="21" spans="2:12" ht="12">
      <c r="B21" s="15" t="s">
        <v>185</v>
      </c>
      <c r="C21" s="16" t="s">
        <v>31</v>
      </c>
      <c r="D21" s="24" t="s">
        <v>24</v>
      </c>
      <c r="E21" s="26">
        <v>1675</v>
      </c>
      <c r="F21" s="26">
        <v>52</v>
      </c>
      <c r="G21" s="26">
        <v>940</v>
      </c>
      <c r="H21" s="26">
        <v>196</v>
      </c>
      <c r="I21" s="26">
        <v>1000</v>
      </c>
      <c r="J21" s="26">
        <v>1000</v>
      </c>
      <c r="K21" s="26">
        <v>1000</v>
      </c>
      <c r="L21" s="84">
        <v>1000</v>
      </c>
    </row>
    <row r="22" spans="2:12" ht="12.75" thickBot="1">
      <c r="B22" s="27" t="s">
        <v>25</v>
      </c>
      <c r="C22" s="16" t="s">
        <v>31</v>
      </c>
      <c r="D22" s="24" t="s">
        <v>26</v>
      </c>
      <c r="E22" s="28">
        <f>SUM(E19:E21)</f>
        <v>18155</v>
      </c>
      <c r="F22" s="28">
        <f>SUM(F19:F21)</f>
        <v>17166</v>
      </c>
      <c r="G22" s="28">
        <f>SUM(G19:G21)</f>
        <v>17420</v>
      </c>
      <c r="H22" s="28">
        <f>SUM(H19:H21)</f>
        <v>16676</v>
      </c>
      <c r="I22" s="28">
        <f>SUM(I19:I21)</f>
        <v>17480</v>
      </c>
      <c r="J22" s="28">
        <v>17480</v>
      </c>
      <c r="K22" s="28">
        <v>17480</v>
      </c>
      <c r="L22" s="85">
        <v>17480</v>
      </c>
    </row>
    <row r="23" spans="1:3" ht="12.75" thickTop="1">
      <c r="A23" s="29" t="s">
        <v>183</v>
      </c>
      <c r="C23" s="78"/>
    </row>
    <row r="24" spans="2:12" ht="12">
      <c r="B24" s="15" t="s">
        <v>184</v>
      </c>
      <c r="C24" s="78" t="s">
        <v>354</v>
      </c>
      <c r="D24" s="24" t="s">
        <v>22</v>
      </c>
      <c r="E24" s="15">
        <v>27879</v>
      </c>
      <c r="F24" s="15">
        <v>28838</v>
      </c>
      <c r="G24" s="15">
        <v>28756</v>
      </c>
      <c r="H24" s="15">
        <v>29953</v>
      </c>
      <c r="I24" s="15">
        <v>30203</v>
      </c>
      <c r="J24" s="15">
        <v>30203</v>
      </c>
      <c r="K24" s="15">
        <v>30203</v>
      </c>
      <c r="L24" s="83">
        <v>30203</v>
      </c>
    </row>
    <row r="25" spans="2:12" ht="12">
      <c r="B25" s="15" t="s">
        <v>28</v>
      </c>
      <c r="C25" s="78" t="s">
        <v>354</v>
      </c>
      <c r="D25" s="24" t="s">
        <v>29</v>
      </c>
      <c r="E25" s="15">
        <v>0</v>
      </c>
      <c r="F25" s="15">
        <v>0</v>
      </c>
      <c r="G25" s="15">
        <v>1000</v>
      </c>
      <c r="H25" s="15">
        <v>133</v>
      </c>
      <c r="I25" s="15">
        <v>1000</v>
      </c>
      <c r="J25" s="15">
        <v>1000</v>
      </c>
      <c r="K25" s="15">
        <v>1000</v>
      </c>
      <c r="L25" s="83">
        <v>1000</v>
      </c>
    </row>
    <row r="26" spans="2:12" ht="12">
      <c r="B26" s="15" t="s">
        <v>186</v>
      </c>
      <c r="C26" s="78" t="s">
        <v>354</v>
      </c>
      <c r="D26" s="24" t="s">
        <v>24</v>
      </c>
      <c r="E26" s="26">
        <v>1200</v>
      </c>
      <c r="F26" s="26">
        <v>2086</v>
      </c>
      <c r="G26" s="26">
        <v>5000</v>
      </c>
      <c r="H26" s="26">
        <v>1216</v>
      </c>
      <c r="I26" s="26">
        <v>1000</v>
      </c>
      <c r="J26" s="26">
        <v>1000</v>
      </c>
      <c r="K26" s="26">
        <v>1000</v>
      </c>
      <c r="L26" s="84">
        <v>1000</v>
      </c>
    </row>
    <row r="27" spans="2:12" ht="12.75" thickBot="1">
      <c r="B27" s="27" t="s">
        <v>25</v>
      </c>
      <c r="C27" s="78" t="s">
        <v>354</v>
      </c>
      <c r="D27" s="24" t="s">
        <v>26</v>
      </c>
      <c r="E27" s="28">
        <f>SUM(E24:E26)</f>
        <v>29079</v>
      </c>
      <c r="F27" s="28">
        <f>SUM(F24:F26)</f>
        <v>30924</v>
      </c>
      <c r="G27" s="28">
        <f>SUM(G24:G26)</f>
        <v>34756</v>
      </c>
      <c r="H27" s="28">
        <f>SUM(H24:H26)</f>
        <v>31302</v>
      </c>
      <c r="I27" s="28">
        <f>SUM(I24:I26)</f>
        <v>32203</v>
      </c>
      <c r="J27" s="28">
        <v>32203</v>
      </c>
      <c r="K27" s="28">
        <v>32203</v>
      </c>
      <c r="L27" s="85">
        <v>32203</v>
      </c>
    </row>
    <row r="28" spans="1:12" ht="12.75" thickTop="1">
      <c r="A28" s="23" t="s">
        <v>32</v>
      </c>
      <c r="B28" s="27"/>
      <c r="C28" s="78"/>
      <c r="D28" s="24"/>
      <c r="E28" s="24"/>
      <c r="F28" s="24"/>
      <c r="G28" s="30"/>
      <c r="H28" s="30"/>
      <c r="I28" s="30"/>
      <c r="J28" s="30"/>
      <c r="K28" s="30"/>
      <c r="L28" s="86"/>
    </row>
    <row r="29" spans="1:12" ht="12.75" thickBot="1">
      <c r="A29" s="23"/>
      <c r="B29" s="15" t="s">
        <v>187</v>
      </c>
      <c r="C29" s="16" t="s">
        <v>33</v>
      </c>
      <c r="D29" s="24" t="s">
        <v>24</v>
      </c>
      <c r="E29" s="28">
        <v>17000</v>
      </c>
      <c r="F29" s="28">
        <v>8316</v>
      </c>
      <c r="G29" s="28">
        <v>8630</v>
      </c>
      <c r="H29" s="28">
        <v>0</v>
      </c>
      <c r="I29" s="28">
        <v>4000</v>
      </c>
      <c r="J29" s="28">
        <v>15000</v>
      </c>
      <c r="K29" s="28">
        <v>15000</v>
      </c>
      <c r="L29" s="85">
        <v>15000</v>
      </c>
    </row>
    <row r="30" ht="12.75" thickTop="1">
      <c r="A30" s="29" t="s">
        <v>34</v>
      </c>
    </row>
    <row r="31" spans="2:12" ht="12">
      <c r="B31" s="15" t="s">
        <v>188</v>
      </c>
      <c r="C31" s="16" t="s">
        <v>35</v>
      </c>
      <c r="D31" s="24" t="s">
        <v>22</v>
      </c>
      <c r="E31" s="15">
        <v>52680</v>
      </c>
      <c r="F31" s="15">
        <v>57850</v>
      </c>
      <c r="G31" s="15">
        <v>56209</v>
      </c>
      <c r="H31" s="15">
        <v>47903</v>
      </c>
      <c r="I31" s="15">
        <v>58964</v>
      </c>
      <c r="J31" s="15">
        <v>60825</v>
      </c>
      <c r="K31" s="15">
        <v>60825</v>
      </c>
      <c r="L31" s="83">
        <v>60825</v>
      </c>
    </row>
    <row r="32" spans="2:12" ht="12">
      <c r="B32" s="15" t="s">
        <v>28</v>
      </c>
      <c r="C32" s="16" t="s">
        <v>35</v>
      </c>
      <c r="D32" s="24" t="s">
        <v>29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83">
        <v>0</v>
      </c>
    </row>
    <row r="33" spans="2:12" ht="12">
      <c r="B33" s="15" t="s">
        <v>189</v>
      </c>
      <c r="C33" s="16" t="s">
        <v>35</v>
      </c>
      <c r="D33" s="24" t="s">
        <v>24</v>
      </c>
      <c r="E33" s="26">
        <v>8538</v>
      </c>
      <c r="F33" s="26">
        <v>7724</v>
      </c>
      <c r="G33" s="26">
        <v>6950</v>
      </c>
      <c r="H33" s="26">
        <v>12517</v>
      </c>
      <c r="I33" s="26">
        <v>8000</v>
      </c>
      <c r="J33" s="26">
        <v>8000</v>
      </c>
      <c r="K33" s="26">
        <v>8000</v>
      </c>
      <c r="L33" s="84">
        <v>8000</v>
      </c>
    </row>
    <row r="34" spans="2:12" ht="12.75" thickBot="1">
      <c r="B34" s="27" t="s">
        <v>25</v>
      </c>
      <c r="C34" s="16" t="s">
        <v>35</v>
      </c>
      <c r="D34" s="24" t="s">
        <v>26</v>
      </c>
      <c r="E34" s="28">
        <f>SUM(E31:E33)</f>
        <v>61218</v>
      </c>
      <c r="F34" s="28">
        <f>SUM(F31:F33)</f>
        <v>65574</v>
      </c>
      <c r="G34" s="28">
        <f>SUM(G31:G33)</f>
        <v>63159</v>
      </c>
      <c r="H34" s="28">
        <f>SUM(H31:H33)</f>
        <v>60420</v>
      </c>
      <c r="I34" s="28">
        <f>SUM(I31:I33)</f>
        <v>66964</v>
      </c>
      <c r="J34" s="28">
        <v>68825</v>
      </c>
      <c r="K34" s="28">
        <v>68825</v>
      </c>
      <c r="L34" s="85">
        <v>68825</v>
      </c>
    </row>
    <row r="35" ht="12.75" thickTop="1">
      <c r="A35" s="23" t="s">
        <v>36</v>
      </c>
    </row>
    <row r="36" spans="2:12" ht="12">
      <c r="B36" s="15" t="s">
        <v>190</v>
      </c>
      <c r="C36" s="16" t="s">
        <v>37</v>
      </c>
      <c r="D36" s="24" t="s">
        <v>22</v>
      </c>
      <c r="E36" s="15">
        <v>34683</v>
      </c>
      <c r="F36" s="15">
        <v>37633</v>
      </c>
      <c r="G36" s="15">
        <v>37855</v>
      </c>
      <c r="H36" s="15">
        <v>38612</v>
      </c>
      <c r="I36" s="15">
        <v>39770</v>
      </c>
      <c r="J36" s="15">
        <v>40963</v>
      </c>
      <c r="K36" s="15">
        <v>40963</v>
      </c>
      <c r="L36" s="83">
        <v>40963</v>
      </c>
    </row>
    <row r="37" spans="2:12" ht="12">
      <c r="B37" s="15" t="s">
        <v>28</v>
      </c>
      <c r="C37" s="16" t="s">
        <v>37</v>
      </c>
      <c r="D37" s="24" t="s">
        <v>29</v>
      </c>
      <c r="E37" s="15">
        <v>1819</v>
      </c>
      <c r="F37" s="15">
        <v>1675</v>
      </c>
      <c r="G37" s="15">
        <v>625</v>
      </c>
      <c r="H37" s="15">
        <v>3494</v>
      </c>
      <c r="I37" s="15">
        <v>700</v>
      </c>
      <c r="J37" s="15">
        <v>700</v>
      </c>
      <c r="K37" s="15">
        <v>700</v>
      </c>
      <c r="L37" s="83">
        <v>700</v>
      </c>
    </row>
    <row r="38" spans="2:12" ht="12">
      <c r="B38" s="15" t="s">
        <v>191</v>
      </c>
      <c r="C38" s="16" t="s">
        <v>37</v>
      </c>
      <c r="D38" s="24" t="s">
        <v>24</v>
      </c>
      <c r="E38" s="26">
        <v>3774</v>
      </c>
      <c r="F38" s="26">
        <v>3366</v>
      </c>
      <c r="G38" s="26">
        <v>403</v>
      </c>
      <c r="H38" s="26">
        <v>751</v>
      </c>
      <c r="I38" s="26">
        <v>1850</v>
      </c>
      <c r="J38" s="26">
        <v>2500</v>
      </c>
      <c r="K38" s="26">
        <v>2500</v>
      </c>
      <c r="L38" s="84">
        <v>2500</v>
      </c>
    </row>
    <row r="39" spans="2:12" ht="12.75" thickBot="1">
      <c r="B39" s="27" t="s">
        <v>25</v>
      </c>
      <c r="C39" s="16" t="s">
        <v>37</v>
      </c>
      <c r="D39" s="24" t="s">
        <v>26</v>
      </c>
      <c r="E39" s="28">
        <f>SUM(E36:E38)</f>
        <v>40276</v>
      </c>
      <c r="F39" s="28">
        <f>SUM(F36:F38)</f>
        <v>42674</v>
      </c>
      <c r="G39" s="28">
        <f>SUM(G36:G38)</f>
        <v>38883</v>
      </c>
      <c r="H39" s="28">
        <f>SUM(H36:H38)</f>
        <v>42857</v>
      </c>
      <c r="I39" s="28">
        <f>SUM(I36:I38)</f>
        <v>42320</v>
      </c>
      <c r="J39" s="28">
        <v>44163</v>
      </c>
      <c r="K39" s="28">
        <v>44163</v>
      </c>
      <c r="L39" s="85">
        <v>44163</v>
      </c>
    </row>
    <row r="40" ht="12.75" thickTop="1">
      <c r="A40" s="29" t="s">
        <v>38</v>
      </c>
    </row>
    <row r="41" spans="2:12" ht="12">
      <c r="B41" s="15" t="s">
        <v>326</v>
      </c>
      <c r="C41" s="16" t="s">
        <v>39</v>
      </c>
      <c r="D41" s="24" t="s">
        <v>24</v>
      </c>
      <c r="E41" s="26">
        <v>12225</v>
      </c>
      <c r="F41" s="26">
        <v>10300</v>
      </c>
      <c r="G41" s="26">
        <v>13939</v>
      </c>
      <c r="H41" s="26">
        <v>10321</v>
      </c>
      <c r="I41" s="26">
        <v>15300</v>
      </c>
      <c r="J41" s="26">
        <v>15300</v>
      </c>
      <c r="K41" s="26">
        <v>15300</v>
      </c>
      <c r="L41" s="84">
        <v>15300</v>
      </c>
    </row>
    <row r="42" spans="2:12" ht="12.75" thickBot="1">
      <c r="B42" s="27" t="s">
        <v>25</v>
      </c>
      <c r="C42" s="16" t="s">
        <v>39</v>
      </c>
      <c r="D42" s="24" t="s">
        <v>26</v>
      </c>
      <c r="E42" s="28">
        <f>SUM(E41:E41)</f>
        <v>12225</v>
      </c>
      <c r="F42" s="28">
        <f>SUM(F41:F41)</f>
        <v>10300</v>
      </c>
      <c r="G42" s="28">
        <f>SUM(G41:G41)</f>
        <v>13939</v>
      </c>
      <c r="H42" s="28">
        <f>SUM(H41:H41)</f>
        <v>10321</v>
      </c>
      <c r="I42" s="28">
        <f>SUM(I41:I41)</f>
        <v>15300</v>
      </c>
      <c r="J42" s="28">
        <v>15300</v>
      </c>
      <c r="K42" s="28">
        <v>15300</v>
      </c>
      <c r="L42" s="85">
        <v>15300</v>
      </c>
    </row>
    <row r="43" ht="12.75" thickTop="1">
      <c r="A43" s="29" t="s">
        <v>40</v>
      </c>
    </row>
    <row r="44" spans="2:12" ht="12">
      <c r="B44" s="15" t="s">
        <v>192</v>
      </c>
      <c r="C44" s="16" t="s">
        <v>41</v>
      </c>
      <c r="D44" s="24" t="s">
        <v>22</v>
      </c>
      <c r="E44" s="26">
        <v>3142</v>
      </c>
      <c r="F44" s="26">
        <v>3390</v>
      </c>
      <c r="G44" s="26">
        <v>3162</v>
      </c>
      <c r="H44" s="26">
        <v>3785</v>
      </c>
      <c r="I44" s="26">
        <v>3576</v>
      </c>
      <c r="J44" s="26">
        <v>4170</v>
      </c>
      <c r="K44" s="26">
        <v>4170</v>
      </c>
      <c r="L44" s="84">
        <v>4170</v>
      </c>
    </row>
    <row r="45" spans="2:12" ht="12.75" thickBot="1">
      <c r="B45" s="27" t="s">
        <v>25</v>
      </c>
      <c r="C45" s="16" t="s">
        <v>41</v>
      </c>
      <c r="D45" s="24" t="s">
        <v>26</v>
      </c>
      <c r="E45" s="28">
        <f>SUM(E44:E44)</f>
        <v>3142</v>
      </c>
      <c r="F45" s="28">
        <f>SUM(F44:F44)</f>
        <v>3390</v>
      </c>
      <c r="G45" s="28">
        <f>SUM(G44:G44)</f>
        <v>3162</v>
      </c>
      <c r="H45" s="28">
        <f>SUM(H44:H44)</f>
        <v>3785</v>
      </c>
      <c r="I45" s="28">
        <f>SUM(I44:I44)</f>
        <v>3576</v>
      </c>
      <c r="J45" s="28">
        <v>4170</v>
      </c>
      <c r="K45" s="28">
        <v>4170</v>
      </c>
      <c r="L45" s="85">
        <v>4170</v>
      </c>
    </row>
    <row r="46" ht="12.75" thickTop="1">
      <c r="A46" s="29" t="s">
        <v>360</v>
      </c>
    </row>
    <row r="47" spans="2:12" ht="12">
      <c r="B47" s="15" t="s">
        <v>361</v>
      </c>
      <c r="C47" s="16" t="s">
        <v>362</v>
      </c>
      <c r="D47" s="24" t="s">
        <v>22</v>
      </c>
      <c r="E47" s="26">
        <v>0</v>
      </c>
      <c r="F47" s="26">
        <v>9800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84">
        <v>0</v>
      </c>
    </row>
    <row r="48" spans="2:12" ht="12.75" thickBot="1">
      <c r="B48" s="27" t="s">
        <v>25</v>
      </c>
      <c r="C48" s="16" t="s">
        <v>362</v>
      </c>
      <c r="D48" s="24" t="s">
        <v>26</v>
      </c>
      <c r="E48" s="28">
        <f>SUM(E47:E47)</f>
        <v>0</v>
      </c>
      <c r="F48" s="28">
        <f>SUM(F47:F47)</f>
        <v>9800</v>
      </c>
      <c r="G48" s="28">
        <f>SUM(G47:G47)</f>
        <v>0</v>
      </c>
      <c r="H48" s="28">
        <f>SUM(H47:H47)</f>
        <v>0</v>
      </c>
      <c r="I48" s="28">
        <f>SUM(I47:I47)</f>
        <v>0</v>
      </c>
      <c r="J48" s="28">
        <v>0</v>
      </c>
      <c r="K48" s="28">
        <v>0</v>
      </c>
      <c r="L48" s="85">
        <v>0</v>
      </c>
    </row>
    <row r="49" ht="12.75" thickTop="1">
      <c r="A49" s="29" t="s">
        <v>193</v>
      </c>
    </row>
    <row r="50" spans="2:12" ht="12">
      <c r="B50" s="15" t="s">
        <v>195</v>
      </c>
      <c r="C50" s="16" t="s">
        <v>194</v>
      </c>
      <c r="D50" s="24" t="s">
        <v>22</v>
      </c>
      <c r="E50" s="26">
        <v>1200</v>
      </c>
      <c r="F50" s="26">
        <v>1410</v>
      </c>
      <c r="G50" s="26">
        <v>3080</v>
      </c>
      <c r="H50" s="26">
        <v>3140</v>
      </c>
      <c r="I50" s="26">
        <v>3234</v>
      </c>
      <c r="J50" s="26">
        <v>3331</v>
      </c>
      <c r="K50" s="26">
        <v>3331</v>
      </c>
      <c r="L50" s="84">
        <v>3331</v>
      </c>
    </row>
    <row r="51" spans="2:12" ht="12.75" thickBot="1">
      <c r="B51" s="27" t="s">
        <v>25</v>
      </c>
      <c r="C51" s="16" t="s">
        <v>194</v>
      </c>
      <c r="D51" s="24" t="s">
        <v>26</v>
      </c>
      <c r="E51" s="28">
        <f>SUM(E50:E50)</f>
        <v>1200</v>
      </c>
      <c r="F51" s="28">
        <f>SUM(F50:F50)</f>
        <v>1410</v>
      </c>
      <c r="G51" s="28">
        <f>SUM(G50:G50)</f>
        <v>3080</v>
      </c>
      <c r="H51" s="28">
        <f>SUM(H50:H50)</f>
        <v>3140</v>
      </c>
      <c r="I51" s="28">
        <f>SUM(I50:I50)</f>
        <v>3234</v>
      </c>
      <c r="J51" s="28">
        <v>3331</v>
      </c>
      <c r="K51" s="28">
        <v>3331</v>
      </c>
      <c r="L51" s="85">
        <v>3331</v>
      </c>
    </row>
    <row r="52" ht="12.75" thickTop="1">
      <c r="A52" s="29" t="s">
        <v>42</v>
      </c>
    </row>
    <row r="53" spans="2:12" ht="12">
      <c r="B53" s="15" t="s">
        <v>196</v>
      </c>
      <c r="C53" s="32" t="s">
        <v>43</v>
      </c>
      <c r="D53" s="24" t="s">
        <v>22</v>
      </c>
      <c r="E53" s="15">
        <v>3520</v>
      </c>
      <c r="F53" s="15">
        <v>3476</v>
      </c>
      <c r="G53" s="15">
        <v>3648</v>
      </c>
      <c r="H53" s="15">
        <v>4072</v>
      </c>
      <c r="I53" s="15">
        <v>4000</v>
      </c>
      <c r="J53" s="15">
        <v>4120</v>
      </c>
      <c r="K53" s="15">
        <v>4120</v>
      </c>
      <c r="L53" s="83">
        <v>4120</v>
      </c>
    </row>
    <row r="54" spans="2:12" ht="12">
      <c r="B54" s="15" t="s">
        <v>351</v>
      </c>
      <c r="C54" s="32" t="s">
        <v>43</v>
      </c>
      <c r="D54" s="24" t="s">
        <v>29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5000</v>
      </c>
      <c r="K54" s="15">
        <v>5000</v>
      </c>
      <c r="L54" s="83">
        <v>5000</v>
      </c>
    </row>
    <row r="55" spans="2:12" ht="12">
      <c r="B55" s="15" t="s">
        <v>352</v>
      </c>
      <c r="C55" s="32" t="s">
        <v>43</v>
      </c>
      <c r="D55" s="24" t="s">
        <v>24</v>
      </c>
      <c r="E55" s="26">
        <v>28272</v>
      </c>
      <c r="F55" s="26">
        <v>28429</v>
      </c>
      <c r="G55" s="26">
        <v>36593</v>
      </c>
      <c r="H55" s="26">
        <v>35693</v>
      </c>
      <c r="I55" s="26">
        <v>35292</v>
      </c>
      <c r="J55" s="26">
        <v>40292</v>
      </c>
      <c r="K55" s="26">
        <v>40292</v>
      </c>
      <c r="L55" s="84">
        <v>43292</v>
      </c>
    </row>
    <row r="56" spans="2:12" ht="12.75" thickBot="1">
      <c r="B56" s="27" t="s">
        <v>25</v>
      </c>
      <c r="C56" s="32" t="s">
        <v>43</v>
      </c>
      <c r="D56" s="24" t="s">
        <v>26</v>
      </c>
      <c r="E56" s="28">
        <f>SUM(E53:E55)</f>
        <v>31792</v>
      </c>
      <c r="F56" s="28">
        <f>SUM(F53:F55)</f>
        <v>31905</v>
      </c>
      <c r="G56" s="28">
        <f>SUM(G53:G55)</f>
        <v>40241</v>
      </c>
      <c r="H56" s="28">
        <f>SUM(H53:H55)</f>
        <v>39765</v>
      </c>
      <c r="I56" s="28">
        <f>SUM(I53:I55)</f>
        <v>39292</v>
      </c>
      <c r="J56" s="28">
        <v>49412</v>
      </c>
      <c r="K56" s="28">
        <v>49412</v>
      </c>
      <c r="L56" s="85">
        <v>52412</v>
      </c>
    </row>
    <row r="57" spans="1:12" ht="12.75" thickTop="1">
      <c r="A57" s="33" t="s">
        <v>197</v>
      </c>
      <c r="C57" s="32"/>
      <c r="D57" s="24"/>
      <c r="E57" s="24"/>
      <c r="F57" s="24"/>
      <c r="G57" s="30"/>
      <c r="H57" s="30"/>
      <c r="I57" s="30"/>
      <c r="J57" s="30"/>
      <c r="K57" s="30"/>
      <c r="L57" s="86"/>
    </row>
    <row r="58" spans="1:12" ht="12">
      <c r="A58" s="33"/>
      <c r="B58" s="15" t="s">
        <v>198</v>
      </c>
      <c r="C58" s="16" t="s">
        <v>199</v>
      </c>
      <c r="D58" s="34" t="s">
        <v>24</v>
      </c>
      <c r="E58" s="26">
        <v>211</v>
      </c>
      <c r="F58" s="26">
        <v>2764</v>
      </c>
      <c r="G58" s="26">
        <v>2203</v>
      </c>
      <c r="H58" s="26">
        <v>3088</v>
      </c>
      <c r="I58" s="26">
        <v>2546</v>
      </c>
      <c r="J58" s="26">
        <v>2546</v>
      </c>
      <c r="K58" s="26">
        <v>2546</v>
      </c>
      <c r="L58" s="84">
        <v>2546</v>
      </c>
    </row>
    <row r="59" spans="2:12" ht="12.75" thickBot="1">
      <c r="B59" s="27" t="s">
        <v>25</v>
      </c>
      <c r="C59" s="16" t="s">
        <v>199</v>
      </c>
      <c r="D59" s="24" t="s">
        <v>26</v>
      </c>
      <c r="E59" s="28">
        <f>SUM(E58:E58)</f>
        <v>211</v>
      </c>
      <c r="F59" s="28">
        <f>SUM(F58:F58)</f>
        <v>2764</v>
      </c>
      <c r="G59" s="28">
        <f>SUM(G58:G58)</f>
        <v>2203</v>
      </c>
      <c r="H59" s="28">
        <f>SUM(H58:H58)</f>
        <v>3088</v>
      </c>
      <c r="I59" s="28">
        <f>SUM(I58:I58)</f>
        <v>2546</v>
      </c>
      <c r="J59" s="28">
        <v>2546</v>
      </c>
      <c r="K59" s="28">
        <v>2546</v>
      </c>
      <c r="L59" s="85">
        <v>2546</v>
      </c>
    </row>
    <row r="60" spans="1:12" ht="12.75" thickTop="1">
      <c r="A60" s="33" t="s">
        <v>200</v>
      </c>
      <c r="C60" s="32"/>
      <c r="D60" s="24"/>
      <c r="E60" s="24"/>
      <c r="F60" s="24"/>
      <c r="G60" s="30"/>
      <c r="H60" s="30"/>
      <c r="I60" s="30"/>
      <c r="J60" s="30"/>
      <c r="K60" s="30"/>
      <c r="L60" s="86"/>
    </row>
    <row r="61" spans="1:12" ht="12">
      <c r="A61" s="33"/>
      <c r="B61" s="15" t="s">
        <v>205</v>
      </c>
      <c r="C61" s="16" t="s">
        <v>204</v>
      </c>
      <c r="D61" s="34" t="s">
        <v>24</v>
      </c>
      <c r="E61" s="26">
        <v>0</v>
      </c>
      <c r="F61" s="26">
        <v>0</v>
      </c>
      <c r="G61" s="26">
        <v>0</v>
      </c>
      <c r="H61" s="26">
        <v>7080</v>
      </c>
      <c r="I61" s="26">
        <v>6000</v>
      </c>
      <c r="J61" s="26">
        <v>6000</v>
      </c>
      <c r="K61" s="26">
        <v>6000</v>
      </c>
      <c r="L61" s="84">
        <v>6000</v>
      </c>
    </row>
    <row r="62" spans="2:12" ht="12.75" thickBot="1">
      <c r="B62" s="27" t="s">
        <v>25</v>
      </c>
      <c r="C62" s="16" t="s">
        <v>204</v>
      </c>
      <c r="D62" s="24" t="s">
        <v>26</v>
      </c>
      <c r="E62" s="28">
        <f>SUM(E61:E61)</f>
        <v>0</v>
      </c>
      <c r="F62" s="28">
        <f>SUM(F61:F61)</f>
        <v>0</v>
      </c>
      <c r="G62" s="28">
        <f>SUM(G61:G61)</f>
        <v>0</v>
      </c>
      <c r="H62" s="28">
        <f>SUM(H61:H61)</f>
        <v>7080</v>
      </c>
      <c r="I62" s="28">
        <f>SUM(I61:I61)</f>
        <v>6000</v>
      </c>
      <c r="J62" s="28">
        <v>6000</v>
      </c>
      <c r="K62" s="28">
        <v>6000</v>
      </c>
      <c r="L62" s="85">
        <v>6000</v>
      </c>
    </row>
    <row r="63" spans="1:12" ht="12.75" thickTop="1">
      <c r="A63" s="33" t="s">
        <v>201</v>
      </c>
      <c r="C63" s="32"/>
      <c r="D63" s="24"/>
      <c r="E63" s="24"/>
      <c r="F63" s="24"/>
      <c r="G63" s="30"/>
      <c r="H63" s="30"/>
      <c r="I63" s="30"/>
      <c r="J63" s="30"/>
      <c r="K63" s="30"/>
      <c r="L63" s="86"/>
    </row>
    <row r="64" spans="1:12" ht="12">
      <c r="A64" s="33"/>
      <c r="B64" s="15" t="s">
        <v>202</v>
      </c>
      <c r="C64" s="16" t="s">
        <v>203</v>
      </c>
      <c r="D64" s="34" t="s">
        <v>24</v>
      </c>
      <c r="E64" s="26">
        <v>1169</v>
      </c>
      <c r="F64" s="26">
        <v>1089</v>
      </c>
      <c r="G64" s="26">
        <v>2389</v>
      </c>
      <c r="H64" s="26">
        <v>943</v>
      </c>
      <c r="I64" s="26">
        <v>1500</v>
      </c>
      <c r="J64" s="26">
        <v>1500</v>
      </c>
      <c r="K64" s="26">
        <v>1500</v>
      </c>
      <c r="L64" s="84">
        <v>1500</v>
      </c>
    </row>
    <row r="65" spans="2:12" ht="12.75" thickBot="1">
      <c r="B65" s="27" t="s">
        <v>25</v>
      </c>
      <c r="C65" s="16" t="s">
        <v>203</v>
      </c>
      <c r="D65" s="24" t="s">
        <v>26</v>
      </c>
      <c r="E65" s="28">
        <f>SUM(E64:E64)</f>
        <v>1169</v>
      </c>
      <c r="F65" s="28">
        <f>SUM(F64:F64)</f>
        <v>1089</v>
      </c>
      <c r="G65" s="28">
        <f>SUM(G64:G64)</f>
        <v>2389</v>
      </c>
      <c r="H65" s="28">
        <f>SUM(H64:H64)</f>
        <v>943</v>
      </c>
      <c r="I65" s="28">
        <f>SUM(I64:I64)</f>
        <v>1500</v>
      </c>
      <c r="J65" s="28">
        <v>1500</v>
      </c>
      <c r="K65" s="28">
        <v>1500</v>
      </c>
      <c r="L65" s="85">
        <v>1500</v>
      </c>
    </row>
    <row r="66" ht="12.75" thickTop="1">
      <c r="A66" s="29" t="s">
        <v>45</v>
      </c>
    </row>
    <row r="67" spans="2:12" ht="12">
      <c r="B67" s="15" t="s">
        <v>46</v>
      </c>
      <c r="C67" s="16" t="s">
        <v>206</v>
      </c>
      <c r="D67" s="24" t="s">
        <v>24</v>
      </c>
      <c r="E67" s="15">
        <v>41086</v>
      </c>
      <c r="F67" s="15">
        <v>48692</v>
      </c>
      <c r="G67" s="15">
        <v>31284</v>
      </c>
      <c r="H67" s="15">
        <v>30096</v>
      </c>
      <c r="I67" s="15">
        <v>33500</v>
      </c>
      <c r="J67" s="15">
        <v>33500</v>
      </c>
      <c r="K67" s="15">
        <v>33500</v>
      </c>
      <c r="L67" s="83">
        <v>33500</v>
      </c>
    </row>
    <row r="68" spans="2:12" ht="12">
      <c r="B68" s="35" t="s">
        <v>48</v>
      </c>
      <c r="C68" s="32" t="s">
        <v>47</v>
      </c>
      <c r="D68" s="24" t="s">
        <v>24</v>
      </c>
      <c r="E68" s="15">
        <v>1348</v>
      </c>
      <c r="F68" s="15">
        <v>2055</v>
      </c>
      <c r="G68" s="15">
        <v>1644</v>
      </c>
      <c r="H68" s="15">
        <v>1160</v>
      </c>
      <c r="I68" s="15">
        <v>1500</v>
      </c>
      <c r="J68" s="15">
        <v>1500</v>
      </c>
      <c r="K68" s="15">
        <v>1500</v>
      </c>
      <c r="L68" s="83">
        <v>1500</v>
      </c>
    </row>
    <row r="69" spans="2:11" ht="12">
      <c r="B69" s="35" t="s">
        <v>398</v>
      </c>
      <c r="C69" s="32" t="s">
        <v>397</v>
      </c>
      <c r="D69" s="24" t="s">
        <v>24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996</v>
      </c>
      <c r="K69" s="15">
        <v>996</v>
      </c>
    </row>
    <row r="70" spans="2:12" ht="12">
      <c r="B70" s="15" t="s">
        <v>49</v>
      </c>
      <c r="C70" s="16" t="s">
        <v>50</v>
      </c>
      <c r="D70" s="24" t="s">
        <v>24</v>
      </c>
      <c r="E70" s="26">
        <v>0</v>
      </c>
      <c r="F70" s="26">
        <v>0</v>
      </c>
      <c r="G70" s="26">
        <v>0</v>
      </c>
      <c r="H70" s="26">
        <v>0</v>
      </c>
      <c r="I70" s="26">
        <v>3000</v>
      </c>
      <c r="J70" s="26">
        <v>3000</v>
      </c>
      <c r="K70" s="26">
        <v>3000</v>
      </c>
      <c r="L70" s="84">
        <v>3000</v>
      </c>
    </row>
    <row r="71" spans="2:12" ht="12.75" thickBot="1">
      <c r="B71" s="27" t="s">
        <v>25</v>
      </c>
      <c r="C71" s="16" t="s">
        <v>327</v>
      </c>
      <c r="D71" s="24" t="s">
        <v>26</v>
      </c>
      <c r="E71" s="28">
        <f>SUM(E67:E70)</f>
        <v>42434</v>
      </c>
      <c r="F71" s="28">
        <f>SUM(F67:F70)</f>
        <v>50747</v>
      </c>
      <c r="G71" s="28">
        <f>SUM(G67:G70)</f>
        <v>32928</v>
      </c>
      <c r="H71" s="28">
        <f>SUM(H67:H70)</f>
        <v>31256</v>
      </c>
      <c r="I71" s="28">
        <f>SUM(I67:I70)</f>
        <v>38000</v>
      </c>
      <c r="J71" s="28">
        <v>38996</v>
      </c>
      <c r="K71" s="28">
        <v>38996</v>
      </c>
      <c r="L71" s="85">
        <v>38000</v>
      </c>
    </row>
    <row r="72" spans="2:12" ht="13.5" thickBot="1" thickTop="1">
      <c r="B72" s="27"/>
      <c r="D72" s="37" t="s">
        <v>51</v>
      </c>
      <c r="E72" s="28">
        <f>+E71+E56+E51+E45+E42+E39+E34+E29+E22+E14+E9+E59+E17+E27+E62+E65+E48</f>
        <v>311275</v>
      </c>
      <c r="F72" s="28">
        <f>+F71+F56+F51+F45+F42+F39+F34+F29+F22+F14+F9+F59+F17+F27+F62+F65+F48</f>
        <v>328890</v>
      </c>
      <c r="G72" s="28">
        <f>+G71+G56+G51+G45+G42+G39+G34+G29+G22+G14+G9+G59+G17+G27+G62+G65+G48</f>
        <v>314982</v>
      </c>
      <c r="H72" s="28">
        <f>+H71+H56+H51+H45+H42+H39+H34+H29+H22+H14+H9+H59+H17+H27+H62+H65+H48</f>
        <v>306707</v>
      </c>
      <c r="I72" s="28">
        <f>+I71+I56+I51+I45+I42+I39+I34+I29+I22+I14+I9+I59+I17+I27+I62+I65+I48</f>
        <v>327918</v>
      </c>
      <c r="J72" s="28">
        <v>355324</v>
      </c>
      <c r="K72" s="28">
        <v>355324</v>
      </c>
      <c r="L72" s="28">
        <v>357328</v>
      </c>
    </row>
    <row r="73" spans="2:12" ht="12.75" thickTop="1">
      <c r="B73" s="27"/>
      <c r="D73" s="24"/>
      <c r="E73" s="24"/>
      <c r="F73" s="24"/>
      <c r="G73" s="30"/>
      <c r="H73" s="30"/>
      <c r="I73" s="30"/>
      <c r="J73" s="30"/>
      <c r="K73" s="30"/>
      <c r="L73" s="86"/>
    </row>
    <row r="75" ht="12">
      <c r="A75" s="23" t="s">
        <v>54</v>
      </c>
    </row>
    <row r="76" spans="2:12" ht="12">
      <c r="B76" s="15" t="s">
        <v>207</v>
      </c>
      <c r="C76" s="16" t="s">
        <v>55</v>
      </c>
      <c r="D76" s="24" t="s">
        <v>22</v>
      </c>
      <c r="E76" s="26">
        <v>0</v>
      </c>
      <c r="F76" s="26">
        <v>0</v>
      </c>
      <c r="G76" s="26">
        <v>1200</v>
      </c>
      <c r="H76" s="26">
        <v>1200</v>
      </c>
      <c r="I76" s="26">
        <v>1236</v>
      </c>
      <c r="J76" s="26">
        <v>1273</v>
      </c>
      <c r="K76" s="26">
        <v>1273</v>
      </c>
      <c r="L76" s="84">
        <v>1273</v>
      </c>
    </row>
    <row r="77" spans="2:12" ht="12.75" thickBot="1">
      <c r="B77" s="27" t="s">
        <v>25</v>
      </c>
      <c r="C77" s="16" t="s">
        <v>55</v>
      </c>
      <c r="D77" s="24" t="s">
        <v>26</v>
      </c>
      <c r="E77" s="28">
        <f>SUM(E76:E76)</f>
        <v>0</v>
      </c>
      <c r="F77" s="28">
        <f>SUM(F76:F76)</f>
        <v>0</v>
      </c>
      <c r="G77" s="28">
        <f>SUM(G76:G76)</f>
        <v>1200</v>
      </c>
      <c r="H77" s="28">
        <f>SUM(H76:H76)</f>
        <v>1200</v>
      </c>
      <c r="I77" s="28">
        <f>SUM(I76:I76)</f>
        <v>1236</v>
      </c>
      <c r="J77" s="28">
        <v>1273</v>
      </c>
      <c r="K77" s="28">
        <v>1273</v>
      </c>
      <c r="L77" s="85">
        <v>1273</v>
      </c>
    </row>
    <row r="78" ht="12.75" thickTop="1"/>
    <row r="79" ht="12">
      <c r="A79" s="33" t="s">
        <v>56</v>
      </c>
    </row>
    <row r="80" spans="2:12" ht="12">
      <c r="B80" s="15" t="s">
        <v>208</v>
      </c>
      <c r="C80" s="16" t="s">
        <v>57</v>
      </c>
      <c r="D80" s="38" t="s">
        <v>24</v>
      </c>
      <c r="E80" s="26">
        <v>9000</v>
      </c>
      <c r="F80" s="26">
        <v>9100</v>
      </c>
      <c r="G80" s="26">
        <v>9300</v>
      </c>
      <c r="H80" s="26">
        <v>9500</v>
      </c>
      <c r="I80" s="26">
        <v>9700</v>
      </c>
      <c r="J80" s="26">
        <v>9700</v>
      </c>
      <c r="K80" s="26">
        <v>9700</v>
      </c>
      <c r="L80" s="84">
        <v>9700</v>
      </c>
    </row>
    <row r="81" spans="1:12" ht="12.75" thickBot="1">
      <c r="A81" s="33"/>
      <c r="B81" s="27" t="s">
        <v>58</v>
      </c>
      <c r="C81" s="16" t="s">
        <v>57</v>
      </c>
      <c r="D81" s="24" t="s">
        <v>26</v>
      </c>
      <c r="E81" s="28">
        <f>SUM(E80)</f>
        <v>9000</v>
      </c>
      <c r="F81" s="28">
        <f>SUM(F80)</f>
        <v>9100</v>
      </c>
      <c r="G81" s="28">
        <f>SUM(G80)</f>
        <v>9300</v>
      </c>
      <c r="H81" s="28">
        <f>SUM(H80)</f>
        <v>9500</v>
      </c>
      <c r="I81" s="28">
        <f>SUM(I80)</f>
        <v>9700</v>
      </c>
      <c r="J81" s="28">
        <v>9700</v>
      </c>
      <c r="K81" s="28">
        <v>9700</v>
      </c>
      <c r="L81" s="85">
        <v>9700</v>
      </c>
    </row>
    <row r="82" ht="12.75" thickTop="1"/>
    <row r="83" spans="2:12" ht="12.75" thickBot="1">
      <c r="B83" s="27"/>
      <c r="D83" s="27" t="s">
        <v>59</v>
      </c>
      <c r="E83" s="28">
        <f>+E77+E81</f>
        <v>9000</v>
      </c>
      <c r="F83" s="28">
        <f>+F77+F81</f>
        <v>9100</v>
      </c>
      <c r="G83" s="28">
        <f>+G77+G81</f>
        <v>10500</v>
      </c>
      <c r="H83" s="28">
        <f>+H77+H81</f>
        <v>10700</v>
      </c>
      <c r="I83" s="28">
        <f>+I77+I81</f>
        <v>10936</v>
      </c>
      <c r="J83" s="28">
        <v>10973</v>
      </c>
      <c r="K83" s="28">
        <v>10973</v>
      </c>
      <c r="L83" s="28">
        <v>10973</v>
      </c>
    </row>
    <row r="84" spans="2:12" ht="12.75" thickTop="1">
      <c r="B84" s="27"/>
      <c r="D84" s="27"/>
      <c r="E84" s="27"/>
      <c r="F84" s="27"/>
      <c r="G84" s="30"/>
      <c r="H84" s="30"/>
      <c r="I84" s="30"/>
      <c r="J84" s="30"/>
      <c r="K84" s="30"/>
      <c r="L84" s="86"/>
    </row>
    <row r="85" ht="12">
      <c r="A85" s="29" t="s">
        <v>60</v>
      </c>
    </row>
    <row r="86" spans="2:12" ht="12">
      <c r="B86" s="15" t="s">
        <v>209</v>
      </c>
      <c r="C86" s="16" t="s">
        <v>61</v>
      </c>
      <c r="D86" s="24" t="s">
        <v>22</v>
      </c>
      <c r="E86" s="15">
        <v>50710</v>
      </c>
      <c r="F86" s="15">
        <v>54236</v>
      </c>
      <c r="G86" s="15">
        <v>37961</v>
      </c>
      <c r="H86" s="15">
        <v>50400</v>
      </c>
      <c r="I86" s="15">
        <v>50367</v>
      </c>
      <c r="J86" s="15">
        <v>51878</v>
      </c>
      <c r="K86" s="15">
        <v>51878</v>
      </c>
      <c r="L86" s="83">
        <v>51878</v>
      </c>
    </row>
    <row r="87" spans="2:12" ht="12">
      <c r="B87" s="15" t="s">
        <v>28</v>
      </c>
      <c r="C87" s="16" t="s">
        <v>61</v>
      </c>
      <c r="D87" s="24" t="s">
        <v>29</v>
      </c>
      <c r="E87" s="15"/>
      <c r="F87" s="15"/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83">
        <v>0</v>
      </c>
    </row>
    <row r="88" spans="2:12" ht="12">
      <c r="B88" s="15" t="s">
        <v>185</v>
      </c>
      <c r="C88" s="16" t="s">
        <v>61</v>
      </c>
      <c r="D88" s="24" t="s">
        <v>24</v>
      </c>
      <c r="E88" s="26">
        <v>597</v>
      </c>
      <c r="F88" s="26">
        <v>661</v>
      </c>
      <c r="G88" s="26">
        <v>742</v>
      </c>
      <c r="H88" s="26">
        <v>725</v>
      </c>
      <c r="I88" s="26">
        <v>800</v>
      </c>
      <c r="J88" s="26">
        <v>824</v>
      </c>
      <c r="K88" s="26">
        <v>824</v>
      </c>
      <c r="L88" s="84">
        <v>824</v>
      </c>
    </row>
    <row r="89" spans="2:12" ht="12.75" thickBot="1">
      <c r="B89" s="27" t="s">
        <v>25</v>
      </c>
      <c r="C89" s="16" t="s">
        <v>61</v>
      </c>
      <c r="D89" s="24" t="s">
        <v>26</v>
      </c>
      <c r="E89" s="28">
        <f>SUM(E86:E88)</f>
        <v>51307</v>
      </c>
      <c r="F89" s="28">
        <f>SUM(F86:F88)</f>
        <v>54897</v>
      </c>
      <c r="G89" s="28">
        <f>SUM(G86:G88)</f>
        <v>38703</v>
      </c>
      <c r="H89" s="28">
        <f>SUM(H86:H88)</f>
        <v>51125</v>
      </c>
      <c r="I89" s="28">
        <f>SUM(I86:I88)</f>
        <v>51167</v>
      </c>
      <c r="J89" s="28">
        <v>52702</v>
      </c>
      <c r="K89" s="28">
        <v>52702</v>
      </c>
      <c r="L89" s="85">
        <v>52702</v>
      </c>
    </row>
    <row r="90" ht="12.75" thickTop="1">
      <c r="A90" s="29" t="s">
        <v>210</v>
      </c>
    </row>
    <row r="91" spans="2:12" ht="12">
      <c r="B91" s="15" t="s">
        <v>28</v>
      </c>
      <c r="C91" s="16" t="s">
        <v>213</v>
      </c>
      <c r="D91" s="24" t="s">
        <v>29</v>
      </c>
      <c r="E91" s="15">
        <v>0</v>
      </c>
      <c r="F91" s="15">
        <v>1172</v>
      </c>
      <c r="G91" s="15">
        <v>0</v>
      </c>
      <c r="H91" s="15">
        <v>0</v>
      </c>
      <c r="I91" s="15">
        <v>1200</v>
      </c>
      <c r="J91" s="15">
        <v>1236</v>
      </c>
      <c r="K91" s="15">
        <v>1236</v>
      </c>
      <c r="L91" s="83">
        <v>1236</v>
      </c>
    </row>
    <row r="92" spans="2:12" ht="12">
      <c r="B92" s="15" t="s">
        <v>211</v>
      </c>
      <c r="C92" s="16" t="s">
        <v>213</v>
      </c>
      <c r="D92" s="24" t="s">
        <v>24</v>
      </c>
      <c r="E92" s="26">
        <v>14564</v>
      </c>
      <c r="F92" s="26">
        <v>10953</v>
      </c>
      <c r="G92" s="26">
        <v>12532</v>
      </c>
      <c r="H92" s="26">
        <v>15777</v>
      </c>
      <c r="I92" s="26">
        <v>17700</v>
      </c>
      <c r="J92" s="26">
        <v>18231</v>
      </c>
      <c r="K92" s="26">
        <v>18231</v>
      </c>
      <c r="L92" s="84">
        <v>18231</v>
      </c>
    </row>
    <row r="93" spans="2:12" ht="12.75" thickBot="1">
      <c r="B93" s="27" t="s">
        <v>25</v>
      </c>
      <c r="C93" s="16" t="s">
        <v>213</v>
      </c>
      <c r="D93" s="24" t="s">
        <v>26</v>
      </c>
      <c r="E93" s="28">
        <f>SUM(E91:E92)</f>
        <v>14564</v>
      </c>
      <c r="F93" s="28">
        <f>SUM(F91:F92)</f>
        <v>12125</v>
      </c>
      <c r="G93" s="28">
        <f>SUM(G91:G92)</f>
        <v>12532</v>
      </c>
      <c r="H93" s="28">
        <f>SUM(H91:H92)</f>
        <v>15777</v>
      </c>
      <c r="I93" s="28">
        <f>SUM(I91:I92)</f>
        <v>18900</v>
      </c>
      <c r="J93" s="28">
        <v>19467</v>
      </c>
      <c r="K93" s="28">
        <v>19467</v>
      </c>
      <c r="L93" s="85">
        <v>19467</v>
      </c>
    </row>
    <row r="94" ht="12.75" thickTop="1">
      <c r="A94" s="29" t="s">
        <v>62</v>
      </c>
    </row>
    <row r="95" spans="2:12" ht="12">
      <c r="B95" s="15" t="s">
        <v>212</v>
      </c>
      <c r="C95" s="16" t="s">
        <v>63</v>
      </c>
      <c r="D95" s="24" t="s">
        <v>24</v>
      </c>
      <c r="E95" s="26">
        <v>17709</v>
      </c>
      <c r="F95" s="26">
        <v>17542</v>
      </c>
      <c r="G95" s="26">
        <v>17567</v>
      </c>
      <c r="H95" s="26">
        <v>19897</v>
      </c>
      <c r="I95" s="26">
        <v>20000</v>
      </c>
      <c r="J95" s="26">
        <v>20000</v>
      </c>
      <c r="K95" s="26">
        <v>20000</v>
      </c>
      <c r="L95" s="84">
        <v>20000</v>
      </c>
    </row>
    <row r="96" spans="2:12" ht="12.75" thickBot="1">
      <c r="B96" s="27" t="s">
        <v>25</v>
      </c>
      <c r="C96" s="16" t="s">
        <v>63</v>
      </c>
      <c r="D96" s="24" t="s">
        <v>26</v>
      </c>
      <c r="E96" s="28">
        <f>+E95</f>
        <v>17709</v>
      </c>
      <c r="F96" s="28">
        <f>+F95</f>
        <v>17542</v>
      </c>
      <c r="G96" s="28">
        <f>+G95</f>
        <v>17567</v>
      </c>
      <c r="H96" s="28">
        <f>+H95</f>
        <v>19897</v>
      </c>
      <c r="I96" s="28">
        <f>+I95</f>
        <v>20000</v>
      </c>
      <c r="J96" s="28">
        <v>20000</v>
      </c>
      <c r="K96" s="28">
        <v>20000</v>
      </c>
      <c r="L96" s="85">
        <v>20000</v>
      </c>
    </row>
    <row r="97" spans="2:12" ht="13.5" thickBot="1" thickTop="1">
      <c r="B97" s="27"/>
      <c r="D97" s="27" t="s">
        <v>64</v>
      </c>
      <c r="E97" s="28">
        <f>+E96+E89+E93</f>
        <v>83580</v>
      </c>
      <c r="F97" s="28">
        <f>+F96+F89+F93</f>
        <v>84564</v>
      </c>
      <c r="G97" s="28">
        <f>+G96+G89+G93</f>
        <v>68802</v>
      </c>
      <c r="H97" s="28">
        <f>+H96+H89+H93</f>
        <v>86799</v>
      </c>
      <c r="I97" s="28">
        <f>+I96+I89+I93</f>
        <v>90067</v>
      </c>
      <c r="J97" s="28">
        <v>92169</v>
      </c>
      <c r="K97" s="28">
        <v>92169</v>
      </c>
      <c r="L97" s="85">
        <v>92169</v>
      </c>
    </row>
    <row r="98" ht="12.75" thickTop="1">
      <c r="A98" s="29" t="s">
        <v>65</v>
      </c>
    </row>
    <row r="99" spans="2:12" ht="12">
      <c r="B99" s="15" t="s">
        <v>214</v>
      </c>
      <c r="C99" s="16" t="s">
        <v>66</v>
      </c>
      <c r="D99" s="24" t="s">
        <v>22</v>
      </c>
      <c r="E99" s="26">
        <v>800</v>
      </c>
      <c r="F99" s="26">
        <v>800</v>
      </c>
      <c r="G99" s="26">
        <v>800</v>
      </c>
      <c r="H99" s="26">
        <v>800</v>
      </c>
      <c r="I99" s="26">
        <v>800</v>
      </c>
      <c r="J99" s="26">
        <v>800</v>
      </c>
      <c r="K99" s="26">
        <v>800</v>
      </c>
      <c r="L99" s="84">
        <v>800</v>
      </c>
    </row>
    <row r="100" spans="2:12" ht="12.75" thickBot="1">
      <c r="B100" s="27" t="s">
        <v>25</v>
      </c>
      <c r="C100" s="16" t="s">
        <v>66</v>
      </c>
      <c r="D100" s="24" t="s">
        <v>26</v>
      </c>
      <c r="E100" s="28">
        <f>SUM(E99:E99)</f>
        <v>800</v>
      </c>
      <c r="F100" s="28">
        <f>SUM(F99:F99)</f>
        <v>800</v>
      </c>
      <c r="G100" s="28">
        <f>SUM(G99:G99)</f>
        <v>800</v>
      </c>
      <c r="H100" s="28">
        <f>SUM(H99:H99)</f>
        <v>800</v>
      </c>
      <c r="I100" s="28">
        <f>SUM(I99:I99)</f>
        <v>800</v>
      </c>
      <c r="J100" s="28">
        <v>800</v>
      </c>
      <c r="K100" s="28">
        <v>800</v>
      </c>
      <c r="L100" s="85">
        <v>800</v>
      </c>
    </row>
    <row r="101" spans="2:12" ht="13.5" thickBot="1" thickTop="1">
      <c r="B101" s="27"/>
      <c r="D101" s="37" t="s">
        <v>67</v>
      </c>
      <c r="E101" s="28">
        <f>E100</f>
        <v>800</v>
      </c>
      <c r="F101" s="28">
        <f>F100</f>
        <v>800</v>
      </c>
      <c r="G101" s="28">
        <f>G100</f>
        <v>800</v>
      </c>
      <c r="H101" s="28">
        <f>H100</f>
        <v>800</v>
      </c>
      <c r="I101" s="28">
        <f>I100</f>
        <v>800</v>
      </c>
      <c r="J101" s="28">
        <v>800</v>
      </c>
      <c r="K101" s="28">
        <v>800</v>
      </c>
      <c r="L101" s="85">
        <v>800</v>
      </c>
    </row>
    <row r="102" ht="12.75" thickTop="1">
      <c r="A102" s="29" t="s">
        <v>215</v>
      </c>
    </row>
    <row r="103" spans="2:12" ht="12">
      <c r="B103" s="15" t="s">
        <v>415</v>
      </c>
      <c r="C103" s="16" t="s">
        <v>216</v>
      </c>
      <c r="D103" s="24" t="s">
        <v>22</v>
      </c>
      <c r="E103" s="30">
        <v>5644</v>
      </c>
      <c r="F103" s="30">
        <v>6402</v>
      </c>
      <c r="G103" s="30">
        <v>297</v>
      </c>
      <c r="H103" s="30">
        <v>24253</v>
      </c>
      <c r="I103" s="30">
        <v>23500</v>
      </c>
      <c r="J103" s="30">
        <v>30000</v>
      </c>
      <c r="K103" s="30">
        <v>30000</v>
      </c>
      <c r="L103" s="86">
        <v>30000</v>
      </c>
    </row>
    <row r="104" spans="2:12" ht="12">
      <c r="B104" s="15" t="s">
        <v>217</v>
      </c>
      <c r="C104" s="16" t="s">
        <v>216</v>
      </c>
      <c r="D104" s="24" t="s">
        <v>24</v>
      </c>
      <c r="E104" s="26">
        <v>8929</v>
      </c>
      <c r="F104" s="26">
        <v>10540</v>
      </c>
      <c r="G104" s="26">
        <v>8304</v>
      </c>
      <c r="H104" s="26">
        <v>93075</v>
      </c>
      <c r="I104" s="26">
        <v>20000</v>
      </c>
      <c r="J104" s="26">
        <v>20000</v>
      </c>
      <c r="K104" s="26">
        <v>20000</v>
      </c>
      <c r="L104" s="84">
        <v>30000</v>
      </c>
    </row>
    <row r="105" spans="2:12" ht="12.75" thickBot="1">
      <c r="B105" s="27" t="s">
        <v>25</v>
      </c>
      <c r="C105" s="16" t="s">
        <v>216</v>
      </c>
      <c r="D105" s="24" t="s">
        <v>26</v>
      </c>
      <c r="E105" s="28">
        <f>SUM(E103:E104)</f>
        <v>14573</v>
      </c>
      <c r="F105" s="28">
        <f>SUM(F103:F104)</f>
        <v>16942</v>
      </c>
      <c r="G105" s="28">
        <f>SUM(G103:G104)</f>
        <v>8601</v>
      </c>
      <c r="H105" s="28">
        <f>SUM(H103:H104)</f>
        <v>117328</v>
      </c>
      <c r="I105" s="28">
        <f>SUM(I103:I104)</f>
        <v>43500</v>
      </c>
      <c r="J105" s="28">
        <v>50000</v>
      </c>
      <c r="K105" s="28">
        <v>50000</v>
      </c>
      <c r="L105" s="85">
        <v>60000</v>
      </c>
    </row>
    <row r="106" ht="12.75" thickTop="1">
      <c r="A106" s="23" t="s">
        <v>68</v>
      </c>
    </row>
    <row r="107" spans="2:12" ht="12">
      <c r="B107" s="15" t="s">
        <v>218</v>
      </c>
      <c r="C107" s="16" t="s">
        <v>69</v>
      </c>
      <c r="D107" s="24" t="s">
        <v>22</v>
      </c>
      <c r="E107" s="15">
        <v>10023</v>
      </c>
      <c r="F107" s="15">
        <v>0</v>
      </c>
      <c r="G107" s="15">
        <v>17144</v>
      </c>
      <c r="H107" s="15">
        <v>0</v>
      </c>
      <c r="I107" s="15">
        <v>19500</v>
      </c>
      <c r="J107" s="15">
        <v>19500</v>
      </c>
      <c r="K107" s="15">
        <v>19500</v>
      </c>
      <c r="L107" s="83">
        <v>19500</v>
      </c>
    </row>
    <row r="108" spans="2:12" ht="12">
      <c r="B108" s="15" t="s">
        <v>219</v>
      </c>
      <c r="C108" s="16" t="s">
        <v>69</v>
      </c>
      <c r="D108" s="24" t="s">
        <v>29</v>
      </c>
      <c r="E108" s="15">
        <v>586</v>
      </c>
      <c r="F108" s="15">
        <v>400</v>
      </c>
      <c r="G108" s="15">
        <v>610</v>
      </c>
      <c r="H108" s="15">
        <v>0</v>
      </c>
      <c r="I108" s="15">
        <v>2000</v>
      </c>
      <c r="J108" s="15">
        <v>2000</v>
      </c>
      <c r="K108" s="15">
        <v>2000</v>
      </c>
      <c r="L108" s="83">
        <v>2000</v>
      </c>
    </row>
    <row r="109" spans="2:12" ht="12">
      <c r="B109" s="15" t="s">
        <v>220</v>
      </c>
      <c r="C109" s="16" t="s">
        <v>69</v>
      </c>
      <c r="D109" s="24" t="s">
        <v>24</v>
      </c>
      <c r="E109" s="26">
        <v>14794</v>
      </c>
      <c r="F109" s="26">
        <v>2207</v>
      </c>
      <c r="G109" s="26">
        <v>2410</v>
      </c>
      <c r="H109" s="26">
        <v>1550</v>
      </c>
      <c r="I109" s="26">
        <v>3000</v>
      </c>
      <c r="J109" s="26">
        <v>3000</v>
      </c>
      <c r="K109" s="26">
        <v>3000</v>
      </c>
      <c r="L109" s="84">
        <v>3000</v>
      </c>
    </row>
    <row r="110" spans="2:12" ht="12.75" thickBot="1">
      <c r="B110" s="27" t="s">
        <v>25</v>
      </c>
      <c r="C110" s="16" t="s">
        <v>69</v>
      </c>
      <c r="D110" s="24" t="s">
        <v>26</v>
      </c>
      <c r="E110" s="28">
        <f>SUM(E107:E109)</f>
        <v>25403</v>
      </c>
      <c r="F110" s="28">
        <f>SUM(F107:F109)</f>
        <v>2607</v>
      </c>
      <c r="G110" s="28">
        <f>SUM(G107:G109)</f>
        <v>20164</v>
      </c>
      <c r="H110" s="28">
        <f>SUM(H107:H109)</f>
        <v>1550</v>
      </c>
      <c r="I110" s="28">
        <f>SUM(I107:I109)</f>
        <v>24500</v>
      </c>
      <c r="J110" s="28">
        <v>24500</v>
      </c>
      <c r="K110" s="28">
        <v>24500</v>
      </c>
      <c r="L110" s="85">
        <v>24500</v>
      </c>
    </row>
    <row r="111" ht="12.75" thickTop="1">
      <c r="A111" s="29" t="s">
        <v>70</v>
      </c>
    </row>
    <row r="112" spans="2:12" ht="12">
      <c r="B112" s="15" t="s">
        <v>221</v>
      </c>
      <c r="C112" s="16" t="s">
        <v>71</v>
      </c>
      <c r="D112" s="24" t="s">
        <v>22</v>
      </c>
      <c r="E112" s="15">
        <v>3600</v>
      </c>
      <c r="F112" s="15">
        <v>3600</v>
      </c>
      <c r="G112" s="15">
        <v>3708</v>
      </c>
      <c r="H112" s="15">
        <v>3708</v>
      </c>
      <c r="I112" s="15">
        <v>3708</v>
      </c>
      <c r="J112" s="15">
        <v>3780</v>
      </c>
      <c r="K112" s="15">
        <v>3780</v>
      </c>
      <c r="L112" s="83">
        <v>3780</v>
      </c>
    </row>
    <row r="113" spans="2:12" ht="12">
      <c r="B113" s="15" t="s">
        <v>28</v>
      </c>
      <c r="C113" s="16" t="s">
        <v>71</v>
      </c>
      <c r="D113" s="24" t="s">
        <v>29</v>
      </c>
      <c r="E113" s="15"/>
      <c r="F113" s="15"/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83">
        <v>0</v>
      </c>
    </row>
    <row r="114" spans="2:12" ht="12">
      <c r="B114" s="15" t="s">
        <v>222</v>
      </c>
      <c r="C114" s="16" t="s">
        <v>71</v>
      </c>
      <c r="D114" s="24" t="s">
        <v>24</v>
      </c>
      <c r="E114" s="26">
        <v>957</v>
      </c>
      <c r="F114" s="26">
        <v>107</v>
      </c>
      <c r="G114" s="26">
        <v>0</v>
      </c>
      <c r="H114" s="26">
        <v>0</v>
      </c>
      <c r="I114" s="26">
        <v>500</v>
      </c>
      <c r="J114" s="26">
        <v>500</v>
      </c>
      <c r="K114" s="26">
        <v>500</v>
      </c>
      <c r="L114" s="84">
        <v>500</v>
      </c>
    </row>
    <row r="115" spans="2:12" ht="12.75" thickBot="1">
      <c r="B115" s="27" t="s">
        <v>25</v>
      </c>
      <c r="C115" s="16" t="s">
        <v>71</v>
      </c>
      <c r="D115" s="24" t="s">
        <v>26</v>
      </c>
      <c r="E115" s="28">
        <f>SUM(E112:E114)</f>
        <v>4557</v>
      </c>
      <c r="F115" s="28">
        <f>SUM(F112:F114)</f>
        <v>3707</v>
      </c>
      <c r="G115" s="28">
        <f>SUM(G112:G114)</f>
        <v>3708</v>
      </c>
      <c r="H115" s="28">
        <f>SUM(H112:H114)</f>
        <v>3708</v>
      </c>
      <c r="I115" s="28">
        <f>SUM(I112:I114)</f>
        <v>4208</v>
      </c>
      <c r="J115" s="28">
        <v>4280</v>
      </c>
      <c r="K115" s="28">
        <v>4280</v>
      </c>
      <c r="L115" s="85">
        <v>4280</v>
      </c>
    </row>
    <row r="116" ht="12.75" thickTop="1">
      <c r="A116" s="29" t="s">
        <v>223</v>
      </c>
    </row>
    <row r="117" spans="2:12" ht="12">
      <c r="B117" s="15" t="s">
        <v>23</v>
      </c>
      <c r="C117" s="16" t="s">
        <v>224</v>
      </c>
      <c r="D117" s="24" t="s">
        <v>24</v>
      </c>
      <c r="E117" s="26">
        <v>0</v>
      </c>
      <c r="F117" s="26">
        <v>2000</v>
      </c>
      <c r="G117" s="26">
        <v>0</v>
      </c>
      <c r="H117" s="26">
        <v>0</v>
      </c>
      <c r="I117" s="26">
        <v>1000</v>
      </c>
      <c r="J117" s="26">
        <v>1000</v>
      </c>
      <c r="K117" s="26">
        <v>1000</v>
      </c>
      <c r="L117" s="84">
        <v>1000</v>
      </c>
    </row>
    <row r="118" spans="2:12" ht="12.75" thickBot="1">
      <c r="B118" s="27" t="s">
        <v>25</v>
      </c>
      <c r="C118" s="16" t="s">
        <v>224</v>
      </c>
      <c r="D118" s="24" t="s">
        <v>26</v>
      </c>
      <c r="E118" s="28">
        <f>SUM(E117:E117)</f>
        <v>0</v>
      </c>
      <c r="F118" s="28">
        <f>SUM(F117:F117)</f>
        <v>2000</v>
      </c>
      <c r="G118" s="28">
        <f>SUM(G117:G117)</f>
        <v>0</v>
      </c>
      <c r="H118" s="28">
        <f>SUM(H117:H117)</f>
        <v>0</v>
      </c>
      <c r="I118" s="28">
        <f>SUM(I117:I117)</f>
        <v>1000</v>
      </c>
      <c r="J118" s="28">
        <v>1000</v>
      </c>
      <c r="K118" s="28">
        <v>1000</v>
      </c>
      <c r="L118" s="85">
        <v>1000</v>
      </c>
    </row>
    <row r="119" spans="2:12" ht="13.5" thickBot="1" thickTop="1">
      <c r="B119" s="27"/>
      <c r="D119" s="37" t="s">
        <v>73</v>
      </c>
      <c r="E119" s="28">
        <f>+E118+E115+E110+E105</f>
        <v>44533</v>
      </c>
      <c r="F119" s="28">
        <f>+F118+F115+F110+F105</f>
        <v>25256</v>
      </c>
      <c r="G119" s="28">
        <f>+G118+G115+G110+G105</f>
        <v>32473</v>
      </c>
      <c r="H119" s="28">
        <f>+H118+H115+H110+H105</f>
        <v>122586</v>
      </c>
      <c r="I119" s="28">
        <f>+I118+I115+I110+I105</f>
        <v>73208</v>
      </c>
      <c r="J119" s="28">
        <v>79780</v>
      </c>
      <c r="K119" s="28">
        <v>79780</v>
      </c>
      <c r="L119" s="85">
        <v>89780</v>
      </c>
    </row>
    <row r="120" ht="12.75" thickTop="1"/>
    <row r="121" ht="12">
      <c r="A121" s="29" t="s">
        <v>76</v>
      </c>
    </row>
    <row r="122" spans="2:12" ht="12">
      <c r="B122" s="15" t="s">
        <v>23</v>
      </c>
      <c r="C122" s="16" t="s">
        <v>77</v>
      </c>
      <c r="D122" s="24" t="s">
        <v>24</v>
      </c>
      <c r="E122" s="26">
        <v>1750</v>
      </c>
      <c r="F122" s="26">
        <v>2000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84">
        <v>0</v>
      </c>
    </row>
    <row r="123" spans="2:12" ht="12.75" thickBot="1">
      <c r="B123" s="27" t="s">
        <v>25</v>
      </c>
      <c r="C123" s="16" t="s">
        <v>77</v>
      </c>
      <c r="D123" s="24" t="s">
        <v>26</v>
      </c>
      <c r="E123" s="28">
        <f>SUM(E122:E122)</f>
        <v>1750</v>
      </c>
      <c r="F123" s="28">
        <f>SUM(F122:F122)</f>
        <v>2000</v>
      </c>
      <c r="G123" s="28">
        <f>SUM(G122:G122)</f>
        <v>0</v>
      </c>
      <c r="H123" s="28">
        <f>SUM(H122:H122)</f>
        <v>0</v>
      </c>
      <c r="I123" s="28">
        <f>SUM(I122:I122)</f>
        <v>0</v>
      </c>
      <c r="J123" s="28">
        <v>0</v>
      </c>
      <c r="K123" s="28">
        <v>0</v>
      </c>
      <c r="L123" s="85">
        <v>0</v>
      </c>
    </row>
    <row r="124" spans="2:23" ht="12.75" thickTop="1">
      <c r="B124" s="27"/>
      <c r="D124" s="24"/>
      <c r="E124" s="24"/>
      <c r="F124" s="24"/>
      <c r="G124" s="30"/>
      <c r="H124" s="30"/>
      <c r="I124" s="30"/>
      <c r="J124" s="30"/>
      <c r="K124" s="30"/>
      <c r="L124" s="86"/>
      <c r="R124" s="17"/>
      <c r="S124" s="17"/>
      <c r="T124" s="17"/>
      <c r="U124" s="17"/>
      <c r="V124" s="17"/>
      <c r="W124" s="17"/>
    </row>
    <row r="125" spans="2:16" ht="15">
      <c r="B125" s="27"/>
      <c r="D125" s="24"/>
      <c r="E125" s="24"/>
      <c r="F125" s="24"/>
      <c r="G125" s="30"/>
      <c r="H125" s="30"/>
      <c r="I125" s="30"/>
      <c r="J125" s="30"/>
      <c r="K125" s="30"/>
      <c r="L125" s="86"/>
      <c r="O125" s="64"/>
      <c r="P125" s="64"/>
    </row>
    <row r="126" spans="2:23" ht="12.75" thickBot="1">
      <c r="B126" s="27"/>
      <c r="D126" s="37" t="s">
        <v>78</v>
      </c>
      <c r="E126" s="28">
        <f>E123</f>
        <v>1750</v>
      </c>
      <c r="F126" s="28">
        <f>F123</f>
        <v>2000</v>
      </c>
      <c r="G126" s="28">
        <f>G123</f>
        <v>0</v>
      </c>
      <c r="H126" s="28">
        <f>H123</f>
        <v>0</v>
      </c>
      <c r="I126" s="28">
        <f>I123</f>
        <v>0</v>
      </c>
      <c r="J126" s="28">
        <v>0</v>
      </c>
      <c r="K126" s="28">
        <v>0</v>
      </c>
      <c r="L126" s="85">
        <v>0</v>
      </c>
      <c r="R126" s="66"/>
      <c r="S126" s="66"/>
      <c r="T126" s="66"/>
      <c r="U126" s="66"/>
      <c r="W126" s="66"/>
    </row>
    <row r="127" ht="12.75" thickTop="1"/>
    <row r="128" spans="1:22" ht="12">
      <c r="A128" s="29" t="s">
        <v>79</v>
      </c>
      <c r="G128" s="30"/>
      <c r="H128" s="30"/>
      <c r="I128" s="30"/>
      <c r="J128" s="30"/>
      <c r="K128" s="30"/>
      <c r="L128" s="86"/>
      <c r="R128" s="66"/>
      <c r="S128" s="66"/>
      <c r="T128" s="66"/>
      <c r="U128" s="66"/>
      <c r="V128" s="66"/>
    </row>
    <row r="129" spans="2:12" ht="12">
      <c r="B129" s="15" t="s">
        <v>225</v>
      </c>
      <c r="C129" s="16" t="s">
        <v>81</v>
      </c>
      <c r="D129" s="24" t="s">
        <v>82</v>
      </c>
      <c r="E129" s="30">
        <v>20268</v>
      </c>
      <c r="F129" s="30">
        <v>24153</v>
      </c>
      <c r="G129" s="30">
        <v>19689</v>
      </c>
      <c r="H129" s="30">
        <v>20437</v>
      </c>
      <c r="I129" s="30">
        <v>31678</v>
      </c>
      <c r="J129" s="30">
        <v>30634</v>
      </c>
      <c r="K129" s="30">
        <v>30634</v>
      </c>
      <c r="L129" s="86">
        <v>30634</v>
      </c>
    </row>
    <row r="130" spans="2:12" ht="12">
      <c r="B130" s="15" t="s">
        <v>83</v>
      </c>
      <c r="C130" s="16" t="s">
        <v>84</v>
      </c>
      <c r="D130" s="24" t="s">
        <v>82</v>
      </c>
      <c r="E130" s="30">
        <v>19633</v>
      </c>
      <c r="F130" s="30">
        <v>19953</v>
      </c>
      <c r="G130" s="30">
        <v>18656</v>
      </c>
      <c r="H130" s="30">
        <v>19902</v>
      </c>
      <c r="I130" s="30">
        <v>23550</v>
      </c>
      <c r="J130" s="30">
        <v>24535.1565</v>
      </c>
      <c r="K130" s="30">
        <v>24535.1565</v>
      </c>
      <c r="L130" s="86">
        <v>24535.1565</v>
      </c>
    </row>
    <row r="131" spans="2:12" ht="12">
      <c r="B131" s="35" t="s">
        <v>85</v>
      </c>
      <c r="C131" s="16" t="s">
        <v>86</v>
      </c>
      <c r="D131" s="24" t="s">
        <v>82</v>
      </c>
      <c r="E131" s="30">
        <v>5863</v>
      </c>
      <c r="F131" s="30">
        <v>7844</v>
      </c>
      <c r="G131" s="30">
        <v>9647</v>
      </c>
      <c r="H131" s="30">
        <v>9380</v>
      </c>
      <c r="I131" s="30">
        <v>9852</v>
      </c>
      <c r="J131" s="30">
        <v>9852</v>
      </c>
      <c r="K131" s="30">
        <v>9852</v>
      </c>
      <c r="L131" s="86">
        <v>9852</v>
      </c>
    </row>
    <row r="132" spans="2:13" ht="12">
      <c r="B132" s="35" t="s">
        <v>87</v>
      </c>
      <c r="C132" s="16" t="s">
        <v>88</v>
      </c>
      <c r="D132" s="24" t="s">
        <v>82</v>
      </c>
      <c r="E132" s="30">
        <v>1442</v>
      </c>
      <c r="F132" s="30">
        <v>858</v>
      </c>
      <c r="G132" s="30">
        <v>1267</v>
      </c>
      <c r="H132" s="30">
        <v>1398</v>
      </c>
      <c r="I132" s="30">
        <v>1442</v>
      </c>
      <c r="J132" s="30">
        <v>1485</v>
      </c>
      <c r="K132" s="30">
        <v>1485</v>
      </c>
      <c r="L132" s="86">
        <v>1485</v>
      </c>
      <c r="M132"/>
    </row>
    <row r="133" spans="2:13" ht="12">
      <c r="B133" s="35" t="s">
        <v>89</v>
      </c>
      <c r="C133" s="16" t="s">
        <v>90</v>
      </c>
      <c r="D133" s="24" t="s">
        <v>82</v>
      </c>
      <c r="E133" s="30">
        <v>650</v>
      </c>
      <c r="F133" s="30">
        <v>300</v>
      </c>
      <c r="G133" s="30">
        <v>91</v>
      </c>
      <c r="H133" s="30">
        <v>67</v>
      </c>
      <c r="I133" s="30">
        <v>500</v>
      </c>
      <c r="J133" s="30">
        <v>500</v>
      </c>
      <c r="K133" s="30">
        <v>500</v>
      </c>
      <c r="L133" s="86">
        <v>500</v>
      </c>
      <c r="M133"/>
    </row>
    <row r="134" spans="2:13" ht="12">
      <c r="B134" s="35" t="s">
        <v>91</v>
      </c>
      <c r="C134" s="16" t="s">
        <v>92</v>
      </c>
      <c r="D134" s="24" t="s">
        <v>82</v>
      </c>
      <c r="E134" s="26">
        <v>72350</v>
      </c>
      <c r="F134" s="26">
        <v>52425</v>
      </c>
      <c r="G134" s="26">
        <v>37816</v>
      </c>
      <c r="H134" s="26">
        <v>27372</v>
      </c>
      <c r="I134" s="26">
        <v>68402</v>
      </c>
      <c r="J134" s="26">
        <v>60000</v>
      </c>
      <c r="K134" s="26">
        <v>60000</v>
      </c>
      <c r="L134" s="84">
        <v>60000</v>
      </c>
      <c r="M134"/>
    </row>
    <row r="135" spans="2:13" ht="12.75" thickBot="1">
      <c r="B135" s="27" t="s">
        <v>25</v>
      </c>
      <c r="D135" s="24" t="s">
        <v>82</v>
      </c>
      <c r="E135" s="39">
        <f>SUM(E129:E134)</f>
        <v>120206</v>
      </c>
      <c r="F135" s="39">
        <f>SUM(F129:F134)</f>
        <v>105533</v>
      </c>
      <c r="G135" s="39">
        <f>SUM(G129:G134)</f>
        <v>87166</v>
      </c>
      <c r="H135" s="39">
        <f>SUM(H129:H134)</f>
        <v>78556</v>
      </c>
      <c r="I135" s="28">
        <f>SUM(I129:I134)</f>
        <v>135424</v>
      </c>
      <c r="J135" s="28">
        <v>127006.1565</v>
      </c>
      <c r="K135" s="28">
        <v>127006.1565</v>
      </c>
      <c r="L135" s="85">
        <v>127006.1565</v>
      </c>
      <c r="M135"/>
    </row>
    <row r="136" spans="2:13" ht="12.75" thickTop="1">
      <c r="B136" s="27"/>
      <c r="D136" s="24"/>
      <c r="E136" s="24"/>
      <c r="F136" s="24"/>
      <c r="G136" s="30"/>
      <c r="H136" s="30"/>
      <c r="I136" s="30"/>
      <c r="J136" s="30"/>
      <c r="K136" s="30"/>
      <c r="L136" s="86"/>
      <c r="M136"/>
    </row>
    <row r="137" spans="1:21" ht="12">
      <c r="A137" s="29" t="s">
        <v>93</v>
      </c>
      <c r="M137"/>
      <c r="O137" s="17"/>
      <c r="P137" s="17"/>
      <c r="Q137" s="17"/>
      <c r="S137" s="17"/>
      <c r="T137" s="17"/>
      <c r="U137" s="17"/>
    </row>
    <row r="138" spans="2:21" ht="12">
      <c r="B138" s="15" t="s">
        <v>94</v>
      </c>
      <c r="C138" s="16" t="s">
        <v>95</v>
      </c>
      <c r="D138" s="24" t="s">
        <v>96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86">
        <v>0</v>
      </c>
      <c r="M138"/>
      <c r="O138" s="66"/>
      <c r="P138" s="66"/>
      <c r="Q138" s="66"/>
      <c r="R138" s="60"/>
      <c r="S138" s="59"/>
      <c r="T138" s="59"/>
      <c r="U138" s="59"/>
    </row>
    <row r="139" spans="2:22" ht="12">
      <c r="B139" s="15" t="s">
        <v>97</v>
      </c>
      <c r="C139" s="32" t="s">
        <v>98</v>
      </c>
      <c r="D139" s="24" t="s">
        <v>96</v>
      </c>
      <c r="E139" s="30">
        <v>0</v>
      </c>
      <c r="F139" s="30">
        <v>0</v>
      </c>
      <c r="G139" s="30">
        <v>0</v>
      </c>
      <c r="H139" s="30">
        <v>0</v>
      </c>
      <c r="I139" s="30"/>
      <c r="J139" s="30">
        <v>0</v>
      </c>
      <c r="K139" s="30">
        <v>0</v>
      </c>
      <c r="L139" s="86">
        <v>0</v>
      </c>
      <c r="M139"/>
      <c r="S139" s="66"/>
      <c r="T139" s="66"/>
      <c r="U139" s="66"/>
      <c r="V139" s="66"/>
    </row>
    <row r="140" spans="2:12" ht="12.75" thickBot="1">
      <c r="B140" s="27" t="s">
        <v>25</v>
      </c>
      <c r="C140" s="16" t="s">
        <v>363</v>
      </c>
      <c r="D140" s="24" t="s">
        <v>96</v>
      </c>
      <c r="E140" s="42">
        <f>SUM(E138:E139)</f>
        <v>0</v>
      </c>
      <c r="F140" s="42">
        <f>SUM(F138:F139)</f>
        <v>0</v>
      </c>
      <c r="G140" s="42">
        <f>SUM(G138:G139)</f>
        <v>0</v>
      </c>
      <c r="H140" s="42">
        <f>SUM(H138:H139)</f>
        <v>0</v>
      </c>
      <c r="I140" s="42">
        <f>SUM(I138:I139)</f>
        <v>0</v>
      </c>
      <c r="J140" s="42">
        <v>0</v>
      </c>
      <c r="K140" s="42">
        <v>0</v>
      </c>
      <c r="L140" s="87">
        <v>0</v>
      </c>
    </row>
    <row r="141" spans="4:6" ht="12.75" thickTop="1">
      <c r="D141" s="24"/>
      <c r="E141" s="24"/>
      <c r="F141" s="24"/>
    </row>
    <row r="142" spans="1:15" ht="12">
      <c r="A142" s="23" t="s">
        <v>99</v>
      </c>
      <c r="O142" s="40"/>
    </row>
    <row r="143" spans="2:15" ht="12">
      <c r="B143" s="15" t="s">
        <v>94</v>
      </c>
      <c r="C143" s="16" t="s">
        <v>95</v>
      </c>
      <c r="D143" s="24" t="s">
        <v>100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86">
        <v>0</v>
      </c>
      <c r="O143" s="41"/>
    </row>
    <row r="144" spans="2:12" ht="12">
      <c r="B144" s="15" t="s">
        <v>97</v>
      </c>
      <c r="C144" s="32" t="s">
        <v>98</v>
      </c>
      <c r="D144" s="24" t="s">
        <v>100</v>
      </c>
      <c r="E144" s="30">
        <v>0</v>
      </c>
      <c r="F144" s="30">
        <v>0</v>
      </c>
      <c r="G144" s="30">
        <v>0</v>
      </c>
      <c r="H144" s="30">
        <v>0</v>
      </c>
      <c r="I144" s="30"/>
      <c r="J144" s="30">
        <v>0</v>
      </c>
      <c r="K144" s="30">
        <v>0</v>
      </c>
      <c r="L144" s="86">
        <v>10000</v>
      </c>
    </row>
    <row r="145" spans="2:12" ht="12">
      <c r="B145" s="27" t="s">
        <v>25</v>
      </c>
      <c r="C145" s="16" t="s">
        <v>363</v>
      </c>
      <c r="D145" s="24" t="s">
        <v>100</v>
      </c>
      <c r="E145" s="43">
        <f>SUM(E143:E144)</f>
        <v>0</v>
      </c>
      <c r="F145" s="43">
        <f>SUM(F143:F144)</f>
        <v>0</v>
      </c>
      <c r="G145" s="43">
        <f>SUM(G143:G144)</f>
        <v>0</v>
      </c>
      <c r="H145" s="43">
        <f>SUM(H143:H144)</f>
        <v>0</v>
      </c>
      <c r="I145" s="43">
        <f>SUM(I143:I144)</f>
        <v>0</v>
      </c>
      <c r="J145" s="43">
        <v>0</v>
      </c>
      <c r="K145" s="43">
        <v>0</v>
      </c>
      <c r="L145" s="88">
        <v>10000</v>
      </c>
    </row>
    <row r="146" spans="1:12" ht="12">
      <c r="A146" s="130" t="s">
        <v>101</v>
      </c>
      <c r="B146" s="131"/>
      <c r="D146" s="24"/>
      <c r="E146" s="24"/>
      <c r="F146" s="24"/>
      <c r="G146" s="30"/>
      <c r="H146" s="30"/>
      <c r="I146" s="30"/>
      <c r="J146" s="30"/>
      <c r="K146" s="30"/>
      <c r="L146" s="86"/>
    </row>
    <row r="147" spans="2:15" ht="12.75" thickBot="1">
      <c r="B147" s="15" t="s">
        <v>102</v>
      </c>
      <c r="C147" s="16" t="s">
        <v>350</v>
      </c>
      <c r="D147" s="24">
        <v>0</v>
      </c>
      <c r="E147" s="28">
        <v>23593</v>
      </c>
      <c r="F147" s="28">
        <v>74879</v>
      </c>
      <c r="G147" s="28">
        <v>0</v>
      </c>
      <c r="H147" s="28"/>
      <c r="I147" s="28">
        <v>0</v>
      </c>
      <c r="J147" s="28">
        <v>220000</v>
      </c>
      <c r="K147" s="28">
        <v>220000</v>
      </c>
      <c r="L147" s="85">
        <v>0</v>
      </c>
      <c r="O147" s="40"/>
    </row>
    <row r="148" spans="4:15" ht="13.5" thickBot="1" thickTop="1">
      <c r="D148" s="27" t="s">
        <v>103</v>
      </c>
      <c r="E148" s="28">
        <f>+E145+E140+E126+E119+E101+E97+E83+E72+E135+E147</f>
        <v>594737</v>
      </c>
      <c r="F148" s="28">
        <f>+F145+F140+F126+F119+F101+F97+F83+F72+F135+F147</f>
        <v>631022</v>
      </c>
      <c r="G148" s="28">
        <f>+G145+G140+G126+G119+G101+G97+G83+G72+G135+G147</f>
        <v>514723</v>
      </c>
      <c r="H148" s="28">
        <f>+H145+H140+H126+H119+H101+H97+H83+H72+H135+H147</f>
        <v>606148</v>
      </c>
      <c r="I148" s="28">
        <f>+I145+I140+I126+I119+I101+I97+I83+I72+I135+I147</f>
        <v>638353</v>
      </c>
      <c r="J148" s="28">
        <v>886052.1565</v>
      </c>
      <c r="K148" s="28">
        <v>886052.1565</v>
      </c>
      <c r="L148" s="28">
        <v>688056.1565</v>
      </c>
      <c r="O148" s="41"/>
    </row>
    <row r="149" spans="4:12" ht="12.75" thickTop="1">
      <c r="D149" s="37"/>
      <c r="E149" s="37"/>
      <c r="F149" s="37"/>
      <c r="G149" s="30"/>
      <c r="H149" s="30"/>
      <c r="I149" s="30"/>
      <c r="J149" s="30"/>
      <c r="K149" s="30"/>
      <c r="L149" s="86"/>
    </row>
    <row r="150" spans="1:12" ht="12">
      <c r="A150" s="21" t="s">
        <v>283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89"/>
    </row>
    <row r="151" ht="12">
      <c r="A151" s="23"/>
    </row>
    <row r="152" spans="2:14" ht="12.75" thickBot="1">
      <c r="B152" s="15" t="s">
        <v>105</v>
      </c>
      <c r="C152" s="16" t="s">
        <v>106</v>
      </c>
      <c r="D152" s="24"/>
      <c r="E152" s="28">
        <v>437937</v>
      </c>
      <c r="F152" s="28">
        <v>438095</v>
      </c>
      <c r="G152" s="28">
        <v>463571</v>
      </c>
      <c r="H152" s="28">
        <v>446725</v>
      </c>
      <c r="I152" s="28">
        <v>434918</v>
      </c>
      <c r="J152" s="28">
        <v>512617.15650000004</v>
      </c>
      <c r="K152" s="28">
        <v>512617.15650000004</v>
      </c>
      <c r="L152" s="28">
        <v>461621.15650000004</v>
      </c>
      <c r="N152" s="58"/>
    </row>
    <row r="153" spans="1:12" ht="12.75" thickTop="1">
      <c r="A153" s="29" t="s">
        <v>107</v>
      </c>
      <c r="D153" s="24"/>
      <c r="E153" s="24"/>
      <c r="F153" s="24"/>
      <c r="G153" s="30"/>
      <c r="H153" s="30"/>
      <c r="I153" s="30"/>
      <c r="J153" s="30"/>
      <c r="K153" s="30"/>
      <c r="L153" s="86"/>
    </row>
    <row r="154" spans="1:12" ht="12">
      <c r="A154" s="29"/>
      <c r="B154" s="15" t="s">
        <v>166</v>
      </c>
      <c r="D154" s="24"/>
      <c r="E154" s="24"/>
      <c r="F154" s="24"/>
      <c r="G154" s="30"/>
      <c r="H154" s="30"/>
      <c r="I154" s="30"/>
      <c r="J154" s="30"/>
      <c r="K154" s="30"/>
      <c r="L154" s="86"/>
    </row>
    <row r="155" spans="1:12" ht="12">
      <c r="A155" s="29"/>
      <c r="B155" s="15" t="s">
        <v>167</v>
      </c>
      <c r="C155" s="16" t="s">
        <v>168</v>
      </c>
      <c r="D155" s="24"/>
      <c r="E155" s="30">
        <v>2713</v>
      </c>
      <c r="F155" s="30">
        <v>14225</v>
      </c>
      <c r="G155" s="30">
        <v>0</v>
      </c>
      <c r="H155" s="30">
        <v>3548</v>
      </c>
      <c r="I155" s="30">
        <v>0</v>
      </c>
      <c r="J155" s="15">
        <v>0</v>
      </c>
      <c r="K155" s="15">
        <v>0</v>
      </c>
      <c r="L155" s="83">
        <v>0</v>
      </c>
    </row>
    <row r="156" spans="2:16" ht="12">
      <c r="B156" s="44" t="s">
        <v>108</v>
      </c>
      <c r="D156" s="24"/>
      <c r="E156" s="30"/>
      <c r="F156" s="30"/>
      <c r="G156" s="30"/>
      <c r="H156" s="30"/>
      <c r="I156" s="30"/>
      <c r="J156" s="30"/>
      <c r="K156" s="30"/>
      <c r="L156" s="86"/>
      <c r="P156" s="61"/>
    </row>
    <row r="157" spans="2:12" ht="12">
      <c r="B157" s="45" t="s">
        <v>109</v>
      </c>
      <c r="C157" s="16" t="s">
        <v>110</v>
      </c>
      <c r="D157" s="24"/>
      <c r="E157" s="30">
        <v>8058</v>
      </c>
      <c r="F157" s="30">
        <v>6897</v>
      </c>
      <c r="G157" s="30">
        <v>5969</v>
      </c>
      <c r="H157" s="30">
        <v>8400</v>
      </c>
      <c r="I157" s="30">
        <v>6500</v>
      </c>
      <c r="J157" s="30">
        <v>6500</v>
      </c>
      <c r="K157" s="15">
        <v>6500</v>
      </c>
      <c r="L157" s="83">
        <v>6500</v>
      </c>
    </row>
    <row r="158" spans="1:12" ht="12">
      <c r="A158" s="29" t="s">
        <v>112</v>
      </c>
      <c r="B158" s="45"/>
      <c r="D158" s="24"/>
      <c r="E158" s="30"/>
      <c r="F158" s="30"/>
      <c r="G158" s="30"/>
      <c r="H158" s="30"/>
      <c r="I158" s="30"/>
      <c r="J158" s="30"/>
      <c r="K158" s="30"/>
      <c r="L158" s="86"/>
    </row>
    <row r="159" spans="2:12" ht="12">
      <c r="B159" s="45" t="s">
        <v>113</v>
      </c>
      <c r="C159" s="16" t="s">
        <v>114</v>
      </c>
      <c r="D159" s="24"/>
      <c r="E159" s="30">
        <v>3742</v>
      </c>
      <c r="F159" s="30">
        <v>4282</v>
      </c>
      <c r="G159" s="30">
        <v>4099</v>
      </c>
      <c r="H159" s="30">
        <v>3074</v>
      </c>
      <c r="I159" s="30">
        <v>1700</v>
      </c>
      <c r="J159" s="30">
        <v>1700</v>
      </c>
      <c r="K159" s="15">
        <v>1700</v>
      </c>
      <c r="L159" s="83">
        <v>1700</v>
      </c>
    </row>
    <row r="160" spans="2:12" ht="12">
      <c r="B160" s="45" t="s">
        <v>226</v>
      </c>
      <c r="C160" s="16" t="s">
        <v>227</v>
      </c>
      <c r="D160" s="24"/>
      <c r="E160" s="30">
        <v>30437</v>
      </c>
      <c r="F160" s="30">
        <v>29364</v>
      </c>
      <c r="G160" s="30">
        <v>25097</v>
      </c>
      <c r="H160" s="30">
        <v>35617</v>
      </c>
      <c r="I160" s="30">
        <v>24500</v>
      </c>
      <c r="J160" s="30">
        <v>24500</v>
      </c>
      <c r="K160" s="15">
        <v>24500</v>
      </c>
      <c r="L160" s="83">
        <v>24500</v>
      </c>
    </row>
    <row r="161" spans="2:12" ht="12">
      <c r="B161" s="45" t="s">
        <v>228</v>
      </c>
      <c r="C161" s="16" t="s">
        <v>229</v>
      </c>
      <c r="D161" s="24"/>
      <c r="E161" s="30">
        <v>1573</v>
      </c>
      <c r="F161" s="30">
        <v>1701</v>
      </c>
      <c r="G161" s="30">
        <v>5637</v>
      </c>
      <c r="H161" s="30">
        <v>1498</v>
      </c>
      <c r="I161" s="30">
        <v>500</v>
      </c>
      <c r="J161" s="30">
        <v>500</v>
      </c>
      <c r="K161" s="15">
        <v>500</v>
      </c>
      <c r="L161" s="83">
        <v>500</v>
      </c>
    </row>
    <row r="162" spans="2:12" ht="12">
      <c r="B162" s="45" t="s">
        <v>365</v>
      </c>
      <c r="C162" s="16" t="s">
        <v>366</v>
      </c>
      <c r="D162" s="24"/>
      <c r="E162" s="30">
        <v>4104</v>
      </c>
      <c r="F162" s="30">
        <v>5300</v>
      </c>
      <c r="G162" s="30">
        <v>0</v>
      </c>
      <c r="H162" s="30">
        <v>0</v>
      </c>
      <c r="I162" s="30">
        <v>0</v>
      </c>
      <c r="J162" s="30">
        <v>0</v>
      </c>
      <c r="K162" s="15">
        <v>0</v>
      </c>
      <c r="L162" s="83">
        <v>0</v>
      </c>
    </row>
    <row r="163" spans="2:12" ht="12">
      <c r="B163" s="45" t="s">
        <v>321</v>
      </c>
      <c r="C163" s="16" t="s">
        <v>115</v>
      </c>
      <c r="D163" s="24"/>
      <c r="E163" s="30">
        <v>3262</v>
      </c>
      <c r="F163" s="30">
        <v>2332</v>
      </c>
      <c r="G163" s="30">
        <v>2956</v>
      </c>
      <c r="H163" s="30">
        <v>702</v>
      </c>
      <c r="I163" s="30">
        <v>0</v>
      </c>
      <c r="J163" s="30">
        <v>0</v>
      </c>
      <c r="K163" s="15">
        <v>0</v>
      </c>
      <c r="L163" s="83">
        <v>0</v>
      </c>
    </row>
    <row r="164" spans="2:12" ht="12">
      <c r="B164" s="45" t="s">
        <v>230</v>
      </c>
      <c r="C164" s="16" t="s">
        <v>231</v>
      </c>
      <c r="D164" s="24"/>
      <c r="E164" s="30">
        <v>8585</v>
      </c>
      <c r="F164" s="30">
        <v>0</v>
      </c>
      <c r="G164" s="30">
        <v>17170</v>
      </c>
      <c r="H164" s="30">
        <v>10000</v>
      </c>
      <c r="I164" s="30">
        <v>8585</v>
      </c>
      <c r="J164" s="30">
        <v>8585</v>
      </c>
      <c r="K164" s="15">
        <v>8585</v>
      </c>
      <c r="L164" s="83">
        <v>0</v>
      </c>
    </row>
    <row r="165" spans="1:12" ht="12">
      <c r="A165" s="29" t="s">
        <v>116</v>
      </c>
      <c r="B165" s="45"/>
      <c r="D165" s="24"/>
      <c r="E165" s="30"/>
      <c r="F165" s="30"/>
      <c r="G165" s="30"/>
      <c r="H165" s="30"/>
      <c r="I165" s="30"/>
      <c r="J165" s="30"/>
      <c r="K165" s="30"/>
      <c r="L165" s="86"/>
    </row>
    <row r="166" spans="2:12" ht="12">
      <c r="B166" s="36" t="s">
        <v>117</v>
      </c>
      <c r="C166" s="16" t="s">
        <v>118</v>
      </c>
      <c r="D166" s="24"/>
      <c r="E166" s="30">
        <v>157</v>
      </c>
      <c r="F166" s="30">
        <v>153</v>
      </c>
      <c r="G166" s="30">
        <v>884</v>
      </c>
      <c r="H166" s="30">
        <v>496</v>
      </c>
      <c r="I166" s="30">
        <v>150</v>
      </c>
      <c r="J166" s="30">
        <v>150</v>
      </c>
      <c r="K166" s="15">
        <v>150</v>
      </c>
      <c r="L166" s="83">
        <v>150</v>
      </c>
    </row>
    <row r="167" spans="1:12" ht="12">
      <c r="A167" s="29" t="s">
        <v>119</v>
      </c>
      <c r="B167" s="36"/>
      <c r="D167" s="24"/>
      <c r="E167" s="30"/>
      <c r="F167" s="30"/>
      <c r="G167" s="30"/>
      <c r="H167" s="30"/>
      <c r="I167" s="30"/>
      <c r="J167" s="30"/>
      <c r="K167" s="30"/>
      <c r="L167" s="86"/>
    </row>
    <row r="168" spans="2:12" ht="12">
      <c r="B168" s="35" t="s">
        <v>120</v>
      </c>
      <c r="C168" s="16" t="s">
        <v>121</v>
      </c>
      <c r="D168" s="24"/>
      <c r="E168" s="30">
        <v>2173</v>
      </c>
      <c r="F168" s="30">
        <v>2048</v>
      </c>
      <c r="G168" s="30">
        <v>2180</v>
      </c>
      <c r="H168" s="30">
        <v>1987</v>
      </c>
      <c r="I168" s="30">
        <v>2000</v>
      </c>
      <c r="J168" s="30">
        <v>2000</v>
      </c>
      <c r="K168" s="15">
        <v>2000</v>
      </c>
      <c r="L168" s="83">
        <v>2000</v>
      </c>
    </row>
    <row r="169" spans="1:12" ht="12">
      <c r="A169" s="29" t="s">
        <v>122</v>
      </c>
      <c r="B169" s="36"/>
      <c r="D169" s="24"/>
      <c r="E169" s="30"/>
      <c r="F169" s="30"/>
      <c r="G169" s="30"/>
      <c r="H169" s="30"/>
      <c r="I169" s="30"/>
      <c r="J169" s="30"/>
      <c r="K169" s="30"/>
      <c r="L169" s="86"/>
    </row>
    <row r="170" spans="2:12" ht="12">
      <c r="B170" s="36" t="s">
        <v>123</v>
      </c>
      <c r="C170" s="16" t="s">
        <v>124</v>
      </c>
      <c r="D170" s="24"/>
      <c r="E170" s="30">
        <v>40076</v>
      </c>
      <c r="F170" s="30">
        <v>36089</v>
      </c>
      <c r="G170" s="30">
        <v>40009</v>
      </c>
      <c r="H170" s="30">
        <v>34148</v>
      </c>
      <c r="I170" s="30">
        <v>36000</v>
      </c>
      <c r="J170" s="30">
        <v>36000</v>
      </c>
      <c r="K170" s="15">
        <v>36000</v>
      </c>
      <c r="L170" s="83">
        <v>36000</v>
      </c>
    </row>
    <row r="171" spans="1:12" ht="12">
      <c r="A171" s="29" t="s">
        <v>125</v>
      </c>
      <c r="B171" s="36"/>
      <c r="D171" s="24"/>
      <c r="E171" s="30"/>
      <c r="F171" s="30"/>
      <c r="G171" s="30"/>
      <c r="H171" s="30"/>
      <c r="I171" s="30"/>
      <c r="J171" s="30"/>
      <c r="K171" s="30"/>
      <c r="L171" s="86"/>
    </row>
    <row r="172" spans="2:12" ht="12">
      <c r="B172" s="35" t="s">
        <v>126</v>
      </c>
      <c r="C172" s="16" t="s">
        <v>127</v>
      </c>
      <c r="D172" s="24"/>
      <c r="E172" s="30">
        <f>162+43</f>
        <v>205</v>
      </c>
      <c r="F172" s="30">
        <f>124+900+113</f>
        <v>1137</v>
      </c>
      <c r="G172" s="30">
        <f>3114+150</f>
        <v>3264</v>
      </c>
      <c r="H172" s="30">
        <v>980</v>
      </c>
      <c r="I172" s="30">
        <v>1000</v>
      </c>
      <c r="J172" s="30">
        <v>1000</v>
      </c>
      <c r="K172" s="15">
        <v>1000</v>
      </c>
      <c r="L172" s="83">
        <v>1000</v>
      </c>
    </row>
    <row r="173" spans="1:12" ht="12">
      <c r="A173" s="29" t="s">
        <v>128</v>
      </c>
      <c r="B173" s="36"/>
      <c r="D173" s="24"/>
      <c r="E173" s="30"/>
      <c r="F173" s="30"/>
      <c r="G173" s="30"/>
      <c r="H173" s="30"/>
      <c r="I173" s="30"/>
      <c r="J173" s="30"/>
      <c r="K173" s="30"/>
      <c r="L173" s="86"/>
    </row>
    <row r="174" spans="2:12" ht="12">
      <c r="B174" s="36" t="s">
        <v>129</v>
      </c>
      <c r="C174" s="16" t="s">
        <v>130</v>
      </c>
      <c r="D174" s="24"/>
      <c r="E174" s="30">
        <v>52351</v>
      </c>
      <c r="F174" s="30">
        <v>51304</v>
      </c>
      <c r="G174" s="30">
        <v>51304</v>
      </c>
      <c r="H174" s="30">
        <v>51304</v>
      </c>
      <c r="I174" s="30">
        <v>50000</v>
      </c>
      <c r="J174" s="30">
        <v>50000</v>
      </c>
      <c r="K174" s="15">
        <v>50000</v>
      </c>
      <c r="L174" s="83">
        <v>50000</v>
      </c>
    </row>
    <row r="175" spans="2:12" ht="12">
      <c r="B175" s="36" t="s">
        <v>131</v>
      </c>
      <c r="C175" s="16" t="s">
        <v>132</v>
      </c>
      <c r="D175" s="24"/>
      <c r="E175" s="30">
        <v>69201</v>
      </c>
      <c r="F175" s="30">
        <v>86577</v>
      </c>
      <c r="G175" s="30">
        <v>63430</v>
      </c>
      <c r="H175" s="30">
        <v>89778</v>
      </c>
      <c r="I175" s="30">
        <v>72000</v>
      </c>
      <c r="J175" s="30">
        <v>72000</v>
      </c>
      <c r="K175" s="15">
        <v>72000</v>
      </c>
      <c r="L175" s="83">
        <v>72000</v>
      </c>
    </row>
    <row r="176" spans="2:12" ht="12">
      <c r="B176" s="36" t="s">
        <v>126</v>
      </c>
      <c r="C176" s="16" t="s">
        <v>164</v>
      </c>
      <c r="D176" s="24"/>
      <c r="E176" s="80">
        <v>125</v>
      </c>
      <c r="F176" s="80">
        <v>900</v>
      </c>
      <c r="G176" s="80">
        <v>300</v>
      </c>
      <c r="H176" s="30">
        <v>519</v>
      </c>
      <c r="I176" s="30">
        <v>500</v>
      </c>
      <c r="J176" s="30">
        <v>500</v>
      </c>
      <c r="K176" s="15">
        <v>500</v>
      </c>
      <c r="L176" s="83">
        <v>500</v>
      </c>
    </row>
    <row r="177" spans="2:10" ht="12">
      <c r="B177" s="36" t="s">
        <v>322</v>
      </c>
      <c r="C177" s="16" t="s">
        <v>133</v>
      </c>
      <c r="D177" s="24"/>
      <c r="E177" s="30">
        <v>0</v>
      </c>
      <c r="F177" s="30">
        <v>2002</v>
      </c>
      <c r="G177" s="30">
        <v>1928</v>
      </c>
      <c r="H177" s="30">
        <v>0</v>
      </c>
      <c r="I177" s="30"/>
      <c r="J177" s="30"/>
    </row>
    <row r="178" spans="2:12" ht="12">
      <c r="B178" s="36"/>
      <c r="D178" s="37" t="s">
        <v>134</v>
      </c>
      <c r="E178" s="43">
        <f>SUM(E155:E177)</f>
        <v>226762</v>
      </c>
      <c r="F178" s="43">
        <f>SUM(F155:F177)</f>
        <v>244311</v>
      </c>
      <c r="G178" s="43">
        <f>SUM(G155:G177)</f>
        <v>224227</v>
      </c>
      <c r="H178" s="43">
        <f>SUM(H155:H177)</f>
        <v>242051</v>
      </c>
      <c r="I178" s="43">
        <f>SUM(I155:I177)</f>
        <v>203435</v>
      </c>
      <c r="J178" s="43">
        <v>203435</v>
      </c>
      <c r="K178" s="43">
        <v>203435</v>
      </c>
      <c r="L178" s="43">
        <v>194850</v>
      </c>
    </row>
    <row r="179" spans="1:12" ht="12">
      <c r="A179" s="29" t="s">
        <v>355</v>
      </c>
      <c r="B179" s="36"/>
      <c r="D179" s="24"/>
      <c r="E179" s="24"/>
      <c r="F179" s="24"/>
      <c r="G179" s="30"/>
      <c r="H179" s="30"/>
      <c r="I179" s="30"/>
      <c r="J179" s="30"/>
      <c r="K179" s="30"/>
      <c r="L179" s="86"/>
    </row>
    <row r="180" spans="2:12" ht="12">
      <c r="B180" s="36" t="s">
        <v>356</v>
      </c>
      <c r="C180" s="16" t="s">
        <v>357</v>
      </c>
      <c r="D180" s="24"/>
      <c r="E180" s="30">
        <v>0</v>
      </c>
      <c r="F180" s="30">
        <v>1896</v>
      </c>
      <c r="G180" s="30">
        <v>0</v>
      </c>
      <c r="H180" s="30">
        <v>0</v>
      </c>
      <c r="I180" s="30">
        <v>0</v>
      </c>
      <c r="J180" s="30">
        <v>0</v>
      </c>
      <c r="K180" s="15">
        <v>0</v>
      </c>
      <c r="L180" s="83">
        <v>0</v>
      </c>
    </row>
    <row r="181" spans="1:12" ht="12">
      <c r="A181" s="33" t="s">
        <v>135</v>
      </c>
      <c r="B181" s="36"/>
      <c r="D181" s="37"/>
      <c r="E181" s="37"/>
      <c r="F181" s="37"/>
      <c r="G181" s="30"/>
      <c r="H181" s="30"/>
      <c r="I181" s="30"/>
      <c r="J181" s="30"/>
      <c r="K181" s="30"/>
      <c r="L181" s="86"/>
    </row>
    <row r="182" spans="1:12" ht="12">
      <c r="A182" s="33"/>
      <c r="B182" s="36" t="s">
        <v>358</v>
      </c>
      <c r="C182" s="16" t="s">
        <v>359</v>
      </c>
      <c r="D182" s="37"/>
      <c r="E182" s="32">
        <v>1570</v>
      </c>
      <c r="F182" s="32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86">
        <v>0</v>
      </c>
    </row>
    <row r="183" spans="2:12" ht="12.75" thickBot="1">
      <c r="B183" s="36" t="s">
        <v>136</v>
      </c>
      <c r="C183" s="16" t="s">
        <v>137</v>
      </c>
      <c r="D183" s="37"/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170000</v>
      </c>
      <c r="K183" s="28">
        <v>170000</v>
      </c>
      <c r="L183" s="85">
        <v>31585</v>
      </c>
    </row>
    <row r="184" spans="2:12" ht="13.5" thickBot="1" thickTop="1">
      <c r="B184" s="36"/>
      <c r="D184" s="37" t="s">
        <v>138</v>
      </c>
      <c r="E184" s="28">
        <f>+E178+E152+E183+E182</f>
        <v>666269</v>
      </c>
      <c r="F184" s="28">
        <f>+F178+F152+F183+F182+F180</f>
        <v>684302</v>
      </c>
      <c r="G184" s="28">
        <f>+G178+G152+G183+G182+G180</f>
        <v>687798</v>
      </c>
      <c r="H184" s="28">
        <f>+H178+H152+H183+H182+H180</f>
        <v>688776</v>
      </c>
      <c r="I184" s="28">
        <f>+I178+I152+I183+I182+I180</f>
        <v>638353</v>
      </c>
      <c r="J184" s="28">
        <v>886052.1565</v>
      </c>
      <c r="K184" s="28">
        <v>886052.1565</v>
      </c>
      <c r="L184" s="28">
        <v>688056.1565</v>
      </c>
    </row>
    <row r="185" spans="2:12" ht="13.5" thickBot="1" thickTop="1">
      <c r="B185" s="36"/>
      <c r="D185" s="27" t="s">
        <v>139</v>
      </c>
      <c r="E185" s="28">
        <f>+E184-E148</f>
        <v>71532</v>
      </c>
      <c r="F185" s="28">
        <f>+F184-F148</f>
        <v>53280</v>
      </c>
      <c r="G185" s="28">
        <f>+G184-G148</f>
        <v>173075</v>
      </c>
      <c r="H185" s="28">
        <f>+H184-H148</f>
        <v>82628</v>
      </c>
      <c r="I185" s="28">
        <v>0</v>
      </c>
      <c r="J185" s="46">
        <v>0</v>
      </c>
      <c r="K185" s="46">
        <v>0</v>
      </c>
      <c r="L185" s="85">
        <v>0</v>
      </c>
    </row>
    <row r="186" spans="2:12" ht="12.75" thickTop="1">
      <c r="B186" s="36"/>
      <c r="D186" s="24"/>
      <c r="E186" s="24"/>
      <c r="F186" s="24"/>
      <c r="G186" s="30"/>
      <c r="H186" s="30"/>
      <c r="I186" s="30"/>
      <c r="J186" s="30"/>
      <c r="K186" s="30"/>
      <c r="L186" s="86"/>
    </row>
    <row r="187" spans="1:12" ht="12">
      <c r="A187" s="47"/>
      <c r="B187" s="47"/>
      <c r="C187" s="48"/>
      <c r="D187" s="49"/>
      <c r="E187" s="49"/>
      <c r="F187" s="49"/>
      <c r="G187" s="50"/>
      <c r="H187" s="50"/>
      <c r="I187" s="50"/>
      <c r="J187" s="50"/>
      <c r="K187" s="50"/>
      <c r="L187" s="90"/>
    </row>
    <row r="188" spans="3:6" ht="12">
      <c r="C188" s="15"/>
      <c r="D188" s="15"/>
      <c r="E188" s="15"/>
      <c r="F188" s="15"/>
    </row>
    <row r="189" spans="1:12" ht="12">
      <c r="A189" s="132" t="s">
        <v>280</v>
      </c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</row>
    <row r="190" ht="12">
      <c r="A190" s="29" t="s">
        <v>45</v>
      </c>
    </row>
    <row r="191" spans="2:12" ht="12">
      <c r="B191" s="15" t="s">
        <v>49</v>
      </c>
      <c r="C191" s="16" t="s">
        <v>232</v>
      </c>
      <c r="D191" s="24" t="s">
        <v>24</v>
      </c>
      <c r="E191" s="26">
        <v>0</v>
      </c>
      <c r="F191" s="26">
        <v>0</v>
      </c>
      <c r="G191" s="26">
        <v>0</v>
      </c>
      <c r="H191" s="26">
        <v>0</v>
      </c>
      <c r="I191" s="26">
        <v>1000</v>
      </c>
      <c r="J191" s="26">
        <v>1000</v>
      </c>
      <c r="K191" s="26">
        <v>1000</v>
      </c>
      <c r="L191" s="26">
        <v>1000</v>
      </c>
    </row>
    <row r="192" spans="2:12" ht="12.75" thickBot="1">
      <c r="B192" s="27" t="s">
        <v>25</v>
      </c>
      <c r="C192" s="16" t="s">
        <v>232</v>
      </c>
      <c r="D192" s="24" t="s">
        <v>26</v>
      </c>
      <c r="E192" s="28">
        <f>SUM(E191:E191)</f>
        <v>0</v>
      </c>
      <c r="F192" s="28">
        <f>SUM(F191:F191)</f>
        <v>0</v>
      </c>
      <c r="G192" s="28">
        <f>SUM(G191:G191)</f>
        <v>0</v>
      </c>
      <c r="H192" s="28">
        <f>SUM(H191:H191)</f>
        <v>0</v>
      </c>
      <c r="I192" s="28">
        <f>SUM(I191:I191)</f>
        <v>1000</v>
      </c>
      <c r="J192" s="28">
        <v>1000</v>
      </c>
      <c r="K192" s="28">
        <v>1000</v>
      </c>
      <c r="L192" s="85">
        <v>1000</v>
      </c>
    </row>
    <row r="193" spans="2:12" ht="13.5" thickBot="1" thickTop="1">
      <c r="B193" s="27"/>
      <c r="D193" s="37" t="s">
        <v>51</v>
      </c>
      <c r="E193" s="28">
        <f>E192</f>
        <v>0</v>
      </c>
      <c r="F193" s="28">
        <f>F192</f>
        <v>0</v>
      </c>
      <c r="G193" s="28">
        <f>G192</f>
        <v>0</v>
      </c>
      <c r="H193" s="28">
        <f>H192</f>
        <v>0</v>
      </c>
      <c r="I193" s="28">
        <f>I192</f>
        <v>1000</v>
      </c>
      <c r="J193" s="28">
        <v>1000</v>
      </c>
      <c r="K193" s="28">
        <v>1000</v>
      </c>
      <c r="L193" s="85">
        <v>1000</v>
      </c>
    </row>
    <row r="194" spans="2:12" ht="12.75" thickTop="1">
      <c r="B194" s="27"/>
      <c r="D194" s="24"/>
      <c r="E194" s="24"/>
      <c r="F194" s="24"/>
      <c r="G194" s="30"/>
      <c r="H194" s="30"/>
      <c r="I194" s="30"/>
      <c r="J194" s="30"/>
      <c r="K194" s="30"/>
      <c r="L194" s="86"/>
    </row>
    <row r="195" ht="12">
      <c r="A195" s="29" t="s">
        <v>372</v>
      </c>
    </row>
    <row r="196" spans="2:12" ht="12">
      <c r="B196" s="15" t="s">
        <v>372</v>
      </c>
      <c r="C196" s="16" t="s">
        <v>373</v>
      </c>
      <c r="D196" s="24" t="s">
        <v>24</v>
      </c>
      <c r="E196" s="26">
        <v>4362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</row>
    <row r="197" spans="2:12" ht="12.75" thickBot="1">
      <c r="B197" s="27" t="s">
        <v>25</v>
      </c>
      <c r="C197" s="16" t="s">
        <v>232</v>
      </c>
      <c r="D197" s="24" t="s">
        <v>26</v>
      </c>
      <c r="E197" s="28">
        <f>SUM(E196:E196)</f>
        <v>4362</v>
      </c>
      <c r="F197" s="28">
        <f>SUM(F196:F196)</f>
        <v>0</v>
      </c>
      <c r="G197" s="28">
        <f>SUM(G196:G196)</f>
        <v>0</v>
      </c>
      <c r="H197" s="28">
        <f>SUM(H196:H196)</f>
        <v>0</v>
      </c>
      <c r="I197" s="28">
        <f>SUM(I196:I196)</f>
        <v>0</v>
      </c>
      <c r="J197" s="28">
        <v>0</v>
      </c>
      <c r="K197" s="28">
        <v>0</v>
      </c>
      <c r="L197" s="85">
        <v>0</v>
      </c>
    </row>
    <row r="198" ht="12.75" thickTop="1">
      <c r="A198" s="29" t="s">
        <v>52</v>
      </c>
    </row>
    <row r="199" spans="2:12" ht="12">
      <c r="B199" s="15" t="s">
        <v>233</v>
      </c>
      <c r="C199" s="16" t="s">
        <v>234</v>
      </c>
      <c r="D199" s="24" t="s">
        <v>22</v>
      </c>
      <c r="E199" s="30">
        <v>4500</v>
      </c>
      <c r="F199" s="30">
        <v>4500</v>
      </c>
      <c r="G199" s="30">
        <v>4500</v>
      </c>
      <c r="H199" s="30">
        <v>4590</v>
      </c>
      <c r="I199" s="30">
        <v>4635</v>
      </c>
      <c r="J199" s="30">
        <v>4774</v>
      </c>
      <c r="K199" s="30">
        <v>4774</v>
      </c>
      <c r="L199" s="86">
        <v>4774</v>
      </c>
    </row>
    <row r="200" spans="2:12" ht="12">
      <c r="B200" s="15" t="s">
        <v>235</v>
      </c>
      <c r="C200" s="16" t="s">
        <v>234</v>
      </c>
      <c r="D200" s="24" t="s">
        <v>24</v>
      </c>
      <c r="E200" s="26">
        <v>915</v>
      </c>
      <c r="F200" s="26">
        <v>2017</v>
      </c>
      <c r="G200" s="26">
        <v>2388</v>
      </c>
      <c r="H200" s="26">
        <v>1974</v>
      </c>
      <c r="I200" s="26">
        <v>2500</v>
      </c>
      <c r="J200" s="26">
        <v>2500</v>
      </c>
      <c r="K200" s="26">
        <v>2500</v>
      </c>
      <c r="L200" s="84">
        <v>2500</v>
      </c>
    </row>
    <row r="201" spans="2:12" ht="12.75" thickBot="1">
      <c r="B201" s="27" t="s">
        <v>25</v>
      </c>
      <c r="C201" s="16" t="s">
        <v>234</v>
      </c>
      <c r="D201" s="24" t="s">
        <v>26</v>
      </c>
      <c r="E201" s="28">
        <f>SUM(E199:E200)</f>
        <v>5415</v>
      </c>
      <c r="F201" s="28">
        <f>SUM(F199:F200)</f>
        <v>6517</v>
      </c>
      <c r="G201" s="28">
        <f>SUM(G199:G200)</f>
        <v>6888</v>
      </c>
      <c r="H201" s="28">
        <f>SUM(H199:H200)</f>
        <v>6564</v>
      </c>
      <c r="I201" s="28">
        <f>SUM(I199:I200)</f>
        <v>7135</v>
      </c>
      <c r="J201" s="28">
        <v>7274</v>
      </c>
      <c r="K201" s="28">
        <v>7274</v>
      </c>
      <c r="L201" s="85">
        <v>7274</v>
      </c>
    </row>
    <row r="202" ht="12.75" thickTop="1">
      <c r="A202" s="33" t="s">
        <v>236</v>
      </c>
    </row>
    <row r="203" spans="2:12" ht="12">
      <c r="B203" s="15" t="s">
        <v>237</v>
      </c>
      <c r="C203" s="16" t="s">
        <v>239</v>
      </c>
      <c r="D203" s="38" t="s">
        <v>22</v>
      </c>
      <c r="E203" s="30">
        <v>13500</v>
      </c>
      <c r="F203" s="30">
        <v>13905</v>
      </c>
      <c r="G203" s="30">
        <v>8942</v>
      </c>
      <c r="H203" s="30">
        <v>21483</v>
      </c>
      <c r="I203" s="30">
        <v>14752</v>
      </c>
      <c r="J203" s="30">
        <v>14752</v>
      </c>
      <c r="K203" s="30">
        <v>14752</v>
      </c>
      <c r="L203" s="86">
        <v>14752</v>
      </c>
    </row>
    <row r="204" spans="2:12" ht="12">
      <c r="B204" s="15" t="s">
        <v>238</v>
      </c>
      <c r="C204" s="16" t="s">
        <v>239</v>
      </c>
      <c r="D204" s="38" t="s">
        <v>24</v>
      </c>
      <c r="E204" s="26">
        <v>1715</v>
      </c>
      <c r="F204" s="26">
        <v>2378</v>
      </c>
      <c r="G204" s="26">
        <v>2637</v>
      </c>
      <c r="H204" s="26">
        <v>1908</v>
      </c>
      <c r="I204" s="26">
        <v>2000</v>
      </c>
      <c r="J204" s="26">
        <v>2000</v>
      </c>
      <c r="K204" s="26">
        <v>2000</v>
      </c>
      <c r="L204" s="84">
        <v>2000</v>
      </c>
    </row>
    <row r="205" spans="1:12" ht="12.75" thickBot="1">
      <c r="A205" s="33"/>
      <c r="B205" s="27" t="s">
        <v>58</v>
      </c>
      <c r="C205" s="16" t="s">
        <v>239</v>
      </c>
      <c r="D205" s="24" t="s">
        <v>26</v>
      </c>
      <c r="E205" s="42">
        <f>SUM(E203:E204)</f>
        <v>15215</v>
      </c>
      <c r="F205" s="42">
        <f>SUM(F203:F204)</f>
        <v>16283</v>
      </c>
      <c r="G205" s="42">
        <f>SUM(G203:G204)</f>
        <v>11579</v>
      </c>
      <c r="H205" s="42">
        <f>SUM(H203:H204)</f>
        <v>23391</v>
      </c>
      <c r="I205" s="42">
        <f>SUM(I203:I204)</f>
        <v>16752</v>
      </c>
      <c r="J205" s="42">
        <v>16752</v>
      </c>
      <c r="K205" s="42">
        <v>16752</v>
      </c>
      <c r="L205" s="87">
        <v>16752</v>
      </c>
    </row>
    <row r="206" ht="12.75" thickTop="1">
      <c r="A206" s="33" t="s">
        <v>240</v>
      </c>
    </row>
    <row r="207" spans="2:12" ht="12">
      <c r="B207" s="15" t="s">
        <v>242</v>
      </c>
      <c r="C207" s="16" t="s">
        <v>241</v>
      </c>
      <c r="D207" s="38" t="s">
        <v>24</v>
      </c>
      <c r="E207" s="26">
        <v>0</v>
      </c>
      <c r="F207" s="26">
        <v>5803</v>
      </c>
      <c r="G207" s="26">
        <v>4509</v>
      </c>
      <c r="H207" s="26">
        <v>4491</v>
      </c>
      <c r="I207" s="26">
        <v>5000</v>
      </c>
      <c r="J207" s="26">
        <v>5000</v>
      </c>
      <c r="K207" s="26">
        <v>5000</v>
      </c>
      <c r="L207" s="84">
        <v>5000</v>
      </c>
    </row>
    <row r="208" spans="1:12" ht="12.75" thickBot="1">
      <c r="A208" s="33"/>
      <c r="B208" s="27" t="s">
        <v>58</v>
      </c>
      <c r="C208" s="16" t="s">
        <v>241</v>
      </c>
      <c r="D208" s="24" t="s">
        <v>26</v>
      </c>
      <c r="E208" s="42">
        <f>SUM(E207:E207)</f>
        <v>0</v>
      </c>
      <c r="F208" s="42">
        <f>SUM(F207:F207)</f>
        <v>5803</v>
      </c>
      <c r="G208" s="42">
        <f>SUM(G207:G207)</f>
        <v>4509</v>
      </c>
      <c r="H208" s="42">
        <f>SUM(H207:H207)</f>
        <v>4491</v>
      </c>
      <c r="I208" s="42">
        <f>SUM(I207:I207)</f>
        <v>5000</v>
      </c>
      <c r="J208" s="42">
        <v>5000</v>
      </c>
      <c r="K208" s="42">
        <v>5000</v>
      </c>
      <c r="L208" s="87">
        <v>5000</v>
      </c>
    </row>
    <row r="209" spans="3:6" ht="12.75" thickTop="1">
      <c r="C209" s="15"/>
      <c r="E209" s="15"/>
      <c r="F209" s="15"/>
    </row>
    <row r="210" spans="2:12" ht="12.75" thickBot="1">
      <c r="B210" s="27"/>
      <c r="D210" s="27" t="s">
        <v>53</v>
      </c>
      <c r="E210" s="28">
        <f>E201+E205+E208+E197</f>
        <v>24992</v>
      </c>
      <c r="F210" s="28">
        <f>F201+F205+F208+F197</f>
        <v>28603</v>
      </c>
      <c r="G210" s="28">
        <f>G201+G205+G208+G197</f>
        <v>22976</v>
      </c>
      <c r="H210" s="28">
        <f>H201+H205+H208+H197</f>
        <v>34446</v>
      </c>
      <c r="I210" s="28">
        <f>I201+I205+I208+I197</f>
        <v>28887</v>
      </c>
      <c r="J210" s="28">
        <v>29026</v>
      </c>
      <c r="K210" s="28">
        <v>29026</v>
      </c>
      <c r="L210" s="28">
        <v>29026</v>
      </c>
    </row>
    <row r="211" spans="2:12" ht="12.75" thickTop="1">
      <c r="B211" s="27"/>
      <c r="D211" s="27"/>
      <c r="E211" s="27"/>
      <c r="F211" s="27"/>
      <c r="G211" s="30"/>
      <c r="H211" s="30"/>
      <c r="I211" s="30"/>
      <c r="J211" s="30"/>
      <c r="K211" s="30"/>
      <c r="L211" s="86"/>
    </row>
    <row r="212" ht="12">
      <c r="A212" s="33" t="s">
        <v>377</v>
      </c>
    </row>
    <row r="213" spans="2:12" ht="12">
      <c r="B213" s="15" t="s">
        <v>378</v>
      </c>
      <c r="C213" s="16" t="s">
        <v>379</v>
      </c>
      <c r="D213" s="38" t="s">
        <v>24</v>
      </c>
      <c r="E213" s="26">
        <v>5500</v>
      </c>
      <c r="F213" s="26">
        <v>5500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84">
        <v>0</v>
      </c>
    </row>
    <row r="214" spans="1:12" ht="12.75" thickBot="1">
      <c r="A214" s="33"/>
      <c r="B214" s="27" t="s">
        <v>58</v>
      </c>
      <c r="C214" s="16" t="s">
        <v>379</v>
      </c>
      <c r="D214" s="24" t="s">
        <v>26</v>
      </c>
      <c r="E214" s="42">
        <f>SUM(E213:E213)</f>
        <v>5500</v>
      </c>
      <c r="F214" s="42">
        <f>SUM(F213:F213)</f>
        <v>5500</v>
      </c>
      <c r="G214" s="42">
        <f>SUM(G213:G213)</f>
        <v>0</v>
      </c>
      <c r="H214" s="42">
        <f>SUM(H213:H213)</f>
        <v>0</v>
      </c>
      <c r="I214" s="42">
        <f>SUM(I213:I213)</f>
        <v>0</v>
      </c>
      <c r="J214" s="42">
        <v>0</v>
      </c>
      <c r="K214" s="42">
        <v>0</v>
      </c>
      <c r="L214" s="87">
        <v>0</v>
      </c>
    </row>
    <row r="215" spans="1:12" ht="13.5" thickBot="1" thickTop="1">
      <c r="A215" s="33"/>
      <c r="B215" s="27"/>
      <c r="D215" s="27" t="s">
        <v>380</v>
      </c>
      <c r="E215" s="28">
        <f>E214</f>
        <v>5500</v>
      </c>
      <c r="F215" s="28">
        <f>F214</f>
        <v>5500</v>
      </c>
      <c r="G215" s="28">
        <f>G214</f>
        <v>0</v>
      </c>
      <c r="H215" s="28">
        <f>H214</f>
        <v>0</v>
      </c>
      <c r="I215" s="28">
        <f>I214</f>
        <v>0</v>
      </c>
      <c r="J215" s="28">
        <v>0</v>
      </c>
      <c r="K215" s="28">
        <v>0</v>
      </c>
      <c r="L215" s="85">
        <v>0</v>
      </c>
    </row>
    <row r="216" spans="1:12" ht="12.75" thickTop="1">
      <c r="A216" s="33"/>
      <c r="B216" s="27"/>
      <c r="D216" s="24"/>
      <c r="E216" s="30"/>
      <c r="F216" s="30"/>
      <c r="G216" s="30"/>
      <c r="H216" s="30"/>
      <c r="I216" s="30"/>
      <c r="J216" s="30"/>
      <c r="K216" s="30"/>
      <c r="L216" s="86"/>
    </row>
    <row r="217" ht="12">
      <c r="A217" s="29" t="s">
        <v>418</v>
      </c>
    </row>
    <row r="218" spans="2:12" ht="12">
      <c r="B218" s="15" t="s">
        <v>243</v>
      </c>
      <c r="C218" s="16" t="s">
        <v>244</v>
      </c>
      <c r="D218" s="24" t="s">
        <v>24</v>
      </c>
      <c r="E218" s="26">
        <v>5300</v>
      </c>
      <c r="F218" s="26">
        <v>5500</v>
      </c>
      <c r="G218" s="26">
        <v>5500</v>
      </c>
      <c r="H218" s="26">
        <v>6000</v>
      </c>
      <c r="I218" s="26">
        <v>6200</v>
      </c>
      <c r="J218" s="26">
        <v>6200</v>
      </c>
      <c r="K218" s="26">
        <v>6200</v>
      </c>
      <c r="L218" s="84">
        <v>6200</v>
      </c>
    </row>
    <row r="219" spans="2:12" ht="12.75" thickBot="1">
      <c r="B219" s="27" t="s">
        <v>25</v>
      </c>
      <c r="C219" s="16" t="s">
        <v>244</v>
      </c>
      <c r="D219" s="24" t="s">
        <v>26</v>
      </c>
      <c r="E219" s="28">
        <f>SUM(E218:E218)</f>
        <v>5300</v>
      </c>
      <c r="F219" s="28">
        <f>SUM(F218:F218)</f>
        <v>5500</v>
      </c>
      <c r="G219" s="28">
        <f>SUM(G218:G218)</f>
        <v>5500</v>
      </c>
      <c r="H219" s="28">
        <f>SUM(H218:H218)</f>
        <v>6000</v>
      </c>
      <c r="I219" s="28">
        <f>SUM(I218:I218)</f>
        <v>6200</v>
      </c>
      <c r="J219" s="28">
        <v>6200</v>
      </c>
      <c r="K219" s="28">
        <v>6200</v>
      </c>
      <c r="L219" s="85">
        <v>6200</v>
      </c>
    </row>
    <row r="220" spans="2:12" ht="13.5" thickBot="1" thickTop="1">
      <c r="B220" s="27"/>
      <c r="D220" s="27" t="s">
        <v>245</v>
      </c>
      <c r="E220" s="28">
        <f>E219</f>
        <v>5300</v>
      </c>
      <c r="F220" s="28">
        <f>F219</f>
        <v>5500</v>
      </c>
      <c r="G220" s="28">
        <f>G219</f>
        <v>5500</v>
      </c>
      <c r="H220" s="28">
        <f>H219</f>
        <v>6000</v>
      </c>
      <c r="I220" s="28">
        <f>I219</f>
        <v>6200</v>
      </c>
      <c r="J220" s="28">
        <v>6200</v>
      </c>
      <c r="K220" s="28">
        <v>6200</v>
      </c>
      <c r="L220" s="85">
        <v>6200</v>
      </c>
    </row>
    <row r="221" spans="5:6" ht="12.75" thickTop="1">
      <c r="E221" s="15"/>
      <c r="F221" s="15"/>
    </row>
    <row r="222" spans="1:6" ht="12">
      <c r="A222" s="29" t="s">
        <v>246</v>
      </c>
      <c r="E222" s="15"/>
      <c r="F222" s="15"/>
    </row>
    <row r="223" spans="2:12" ht="12">
      <c r="B223" s="15" t="s">
        <v>417</v>
      </c>
      <c r="C223" s="16" t="s">
        <v>247</v>
      </c>
      <c r="D223" s="24" t="s">
        <v>22</v>
      </c>
      <c r="E223" s="30">
        <v>41947</v>
      </c>
      <c r="F223" s="30">
        <v>35070</v>
      </c>
      <c r="G223" s="30">
        <v>20472</v>
      </c>
      <c r="H223" s="30">
        <v>29786</v>
      </c>
      <c r="I223" s="30">
        <v>29118</v>
      </c>
      <c r="J223" s="30">
        <v>29992</v>
      </c>
      <c r="K223" s="30">
        <v>29992</v>
      </c>
      <c r="L223" s="86">
        <v>29992</v>
      </c>
    </row>
    <row r="224" spans="2:12" ht="12">
      <c r="B224" s="15" t="s">
        <v>416</v>
      </c>
      <c r="C224" s="16" t="s">
        <v>247</v>
      </c>
      <c r="D224" s="24" t="s">
        <v>24</v>
      </c>
      <c r="E224" s="26">
        <v>23727</v>
      </c>
      <c r="F224" s="26">
        <v>30373</v>
      </c>
      <c r="G224" s="26">
        <v>44475</v>
      </c>
      <c r="H224" s="26">
        <v>46071</v>
      </c>
      <c r="I224" s="26">
        <v>42000</v>
      </c>
      <c r="J224" s="26">
        <v>42000</v>
      </c>
      <c r="K224" s="26">
        <v>42000</v>
      </c>
      <c r="L224" s="84">
        <v>42000</v>
      </c>
    </row>
    <row r="225" spans="2:12" ht="12.75" thickBot="1">
      <c r="B225" s="27" t="s">
        <v>25</v>
      </c>
      <c r="C225" s="16" t="s">
        <v>247</v>
      </c>
      <c r="D225" s="24" t="s">
        <v>26</v>
      </c>
      <c r="E225" s="28">
        <f>SUM(E223:E224)</f>
        <v>65674</v>
      </c>
      <c r="F225" s="28">
        <f>SUM(F223:F224)</f>
        <v>65443</v>
      </c>
      <c r="G225" s="28">
        <f>SUM(G223:G224)</f>
        <v>64947</v>
      </c>
      <c r="H225" s="28">
        <f>SUM(H223:H224)</f>
        <v>75857</v>
      </c>
      <c r="I225" s="28">
        <f>SUM(I223:I224)</f>
        <v>71118</v>
      </c>
      <c r="J225" s="28">
        <v>71992</v>
      </c>
      <c r="K225" s="28">
        <v>71992</v>
      </c>
      <c r="L225" s="85">
        <v>71992</v>
      </c>
    </row>
    <row r="226" spans="1:6" ht="12.75" thickTop="1">
      <c r="A226" s="29" t="s">
        <v>248</v>
      </c>
      <c r="E226" s="15"/>
      <c r="F226" s="15"/>
    </row>
    <row r="227" spans="2:12" ht="12">
      <c r="B227" s="15" t="s">
        <v>250</v>
      </c>
      <c r="C227" s="16" t="s">
        <v>249</v>
      </c>
      <c r="D227" s="24" t="s">
        <v>24</v>
      </c>
      <c r="E227" s="26">
        <v>4700</v>
      </c>
      <c r="F227" s="26">
        <v>4700</v>
      </c>
      <c r="G227" s="26">
        <v>4700</v>
      </c>
      <c r="H227" s="26">
        <v>4700</v>
      </c>
      <c r="I227" s="26">
        <v>5700</v>
      </c>
      <c r="J227" s="26">
        <v>5700</v>
      </c>
      <c r="K227" s="26">
        <v>5700</v>
      </c>
      <c r="L227" s="84">
        <v>5700</v>
      </c>
    </row>
    <row r="228" spans="2:12" ht="12.75" thickBot="1">
      <c r="B228" s="27" t="s">
        <v>25</v>
      </c>
      <c r="C228" s="16" t="s">
        <v>249</v>
      </c>
      <c r="D228" s="24" t="s">
        <v>26</v>
      </c>
      <c r="E228" s="28">
        <f>SUM(E227:E227)</f>
        <v>4700</v>
      </c>
      <c r="F228" s="28">
        <f>SUM(F227:F227)</f>
        <v>4700</v>
      </c>
      <c r="G228" s="28">
        <f>SUM(G227:G227)</f>
        <v>4700</v>
      </c>
      <c r="H228" s="28">
        <f>SUM(H227:H227)</f>
        <v>4700</v>
      </c>
      <c r="I228" s="28">
        <f>SUM(I227:I227)</f>
        <v>5700</v>
      </c>
      <c r="J228" s="28">
        <v>5700</v>
      </c>
      <c r="K228" s="28">
        <v>5700</v>
      </c>
      <c r="L228" s="85">
        <v>5700</v>
      </c>
    </row>
    <row r="229" ht="12.75" thickTop="1">
      <c r="A229" s="29" t="s">
        <v>72</v>
      </c>
    </row>
    <row r="230" spans="2:12" ht="12">
      <c r="B230" s="15" t="s">
        <v>251</v>
      </c>
      <c r="C230" s="16" t="s">
        <v>252</v>
      </c>
      <c r="D230" s="24" t="s">
        <v>24</v>
      </c>
      <c r="E230" s="26">
        <v>2700</v>
      </c>
      <c r="F230" s="26">
        <v>2800</v>
      </c>
      <c r="G230" s="26">
        <v>2800</v>
      </c>
      <c r="H230" s="26">
        <v>2800</v>
      </c>
      <c r="I230" s="26">
        <v>2800</v>
      </c>
      <c r="J230" s="26">
        <v>2800</v>
      </c>
      <c r="K230" s="26">
        <v>2800</v>
      </c>
      <c r="L230" s="84">
        <v>2800</v>
      </c>
    </row>
    <row r="231" spans="2:12" ht="12.75" thickBot="1">
      <c r="B231" s="27" t="s">
        <v>25</v>
      </c>
      <c r="C231" s="16" t="s">
        <v>252</v>
      </c>
      <c r="D231" s="24" t="s">
        <v>26</v>
      </c>
      <c r="E231" s="28">
        <f>SUM(E230:E230)</f>
        <v>2700</v>
      </c>
      <c r="F231" s="28">
        <f>SUM(F230:F230)</f>
        <v>2800</v>
      </c>
      <c r="G231" s="28">
        <f>SUM(G230:G230)</f>
        <v>2800</v>
      </c>
      <c r="H231" s="28">
        <f>SUM(H230:H230)</f>
        <v>2800</v>
      </c>
      <c r="I231" s="28">
        <f>SUM(I230:I230)</f>
        <v>2800</v>
      </c>
      <c r="J231" s="28">
        <v>2800</v>
      </c>
      <c r="K231" s="28">
        <v>2800</v>
      </c>
      <c r="L231" s="85">
        <v>2800</v>
      </c>
    </row>
    <row r="232" spans="1:6" ht="12.75" thickTop="1">
      <c r="A232" s="29" t="s">
        <v>253</v>
      </c>
      <c r="E232" s="15"/>
      <c r="F232" s="15"/>
    </row>
    <row r="233" spans="2:15" ht="12">
      <c r="B233" s="15" t="s">
        <v>254</v>
      </c>
      <c r="C233" s="16" t="s">
        <v>255</v>
      </c>
      <c r="D233" s="24" t="s">
        <v>24</v>
      </c>
      <c r="E233" s="26">
        <v>4029</v>
      </c>
      <c r="F233" s="26">
        <v>3800</v>
      </c>
      <c r="G233" s="26">
        <v>5507</v>
      </c>
      <c r="H233" s="26">
        <v>4950</v>
      </c>
      <c r="I233" s="26">
        <v>6100</v>
      </c>
      <c r="J233" s="26">
        <v>6100</v>
      </c>
      <c r="K233" s="26">
        <v>6100</v>
      </c>
      <c r="L233" s="84">
        <v>6100</v>
      </c>
      <c r="O233" s="66"/>
    </row>
    <row r="234" spans="2:12" ht="12.75" thickBot="1">
      <c r="B234" s="27" t="s">
        <v>25</v>
      </c>
      <c r="C234" s="16" t="s">
        <v>255</v>
      </c>
      <c r="D234" s="24" t="s">
        <v>26</v>
      </c>
      <c r="E234" s="28">
        <f>SUM(E233:E233)</f>
        <v>4029</v>
      </c>
      <c r="F234" s="28">
        <f>SUM(F233:F233)</f>
        <v>3800</v>
      </c>
      <c r="G234" s="28">
        <f>SUM(G233:G233)</f>
        <v>5507</v>
      </c>
      <c r="H234" s="28">
        <f>SUM(H233:H233)</f>
        <v>4950</v>
      </c>
      <c r="I234" s="28">
        <f>SUM(I233:I233)</f>
        <v>6100</v>
      </c>
      <c r="J234" s="28">
        <v>6100</v>
      </c>
      <c r="K234" s="28">
        <v>6100</v>
      </c>
      <c r="L234" s="85">
        <v>6100</v>
      </c>
    </row>
    <row r="235" spans="2:12" ht="13.5" thickBot="1" thickTop="1">
      <c r="B235" s="27"/>
      <c r="D235" s="37" t="s">
        <v>73</v>
      </c>
      <c r="E235" s="28">
        <f>+E234+E231+E228+E225</f>
        <v>77103</v>
      </c>
      <c r="F235" s="28">
        <f>+F234+F231+F228+F225</f>
        <v>76743</v>
      </c>
      <c r="G235" s="28">
        <f>+G234+G231+G228+G225</f>
        <v>77954</v>
      </c>
      <c r="H235" s="28">
        <f>+H234+H231+H228+H225</f>
        <v>88307</v>
      </c>
      <c r="I235" s="28">
        <f>+I234+I231+I228+I225</f>
        <v>85718</v>
      </c>
      <c r="J235" s="28">
        <v>86592</v>
      </c>
      <c r="K235" s="28">
        <v>86592</v>
      </c>
      <c r="L235" s="85">
        <v>86592</v>
      </c>
    </row>
    <row r="236" ht="12.75" thickTop="1">
      <c r="N236" s="58"/>
    </row>
    <row r="237" ht="12">
      <c r="A237" s="29" t="s">
        <v>74</v>
      </c>
    </row>
    <row r="238" spans="2:12" ht="12">
      <c r="B238" s="15" t="s">
        <v>364</v>
      </c>
      <c r="C238" s="16" t="s">
        <v>256</v>
      </c>
      <c r="D238" s="24" t="s">
        <v>24</v>
      </c>
      <c r="E238" s="26">
        <v>6386</v>
      </c>
      <c r="F238" s="26">
        <v>6700</v>
      </c>
      <c r="G238" s="26">
        <v>6704</v>
      </c>
      <c r="H238" s="26">
        <v>6758</v>
      </c>
      <c r="I238" s="26">
        <v>7000</v>
      </c>
      <c r="J238" s="26">
        <v>7000</v>
      </c>
      <c r="K238" s="26">
        <v>7000</v>
      </c>
      <c r="L238" s="84">
        <v>7000</v>
      </c>
    </row>
    <row r="239" spans="2:12" ht="12.75" thickBot="1">
      <c r="B239" s="27" t="s">
        <v>25</v>
      </c>
      <c r="C239" s="16" t="s">
        <v>256</v>
      </c>
      <c r="D239" s="24" t="s">
        <v>26</v>
      </c>
      <c r="E239" s="28">
        <f>SUM(E238:E238)</f>
        <v>6386</v>
      </c>
      <c r="F239" s="28">
        <f>SUM(F238:F238)</f>
        <v>6700</v>
      </c>
      <c r="G239" s="28">
        <f>SUM(G238:G238)</f>
        <v>6704</v>
      </c>
      <c r="H239" s="28">
        <f>SUM(H238:H238)</f>
        <v>6758</v>
      </c>
      <c r="I239" s="28">
        <f>SUM(I238:I238)</f>
        <v>7000</v>
      </c>
      <c r="J239" s="28">
        <v>7000</v>
      </c>
      <c r="K239" s="28">
        <v>7000</v>
      </c>
      <c r="L239" s="85">
        <v>7000</v>
      </c>
    </row>
    <row r="240" spans="1:6" ht="12.75" thickTop="1">
      <c r="A240" s="29" t="s">
        <v>75</v>
      </c>
      <c r="E240" s="15"/>
      <c r="F240" s="15"/>
    </row>
    <row r="241" spans="2:12" ht="12">
      <c r="B241" s="15" t="s">
        <v>257</v>
      </c>
      <c r="C241" s="16" t="s">
        <v>259</v>
      </c>
      <c r="D241" s="24" t="s">
        <v>22</v>
      </c>
      <c r="E241" s="30">
        <v>5665</v>
      </c>
      <c r="F241" s="30">
        <v>5835</v>
      </c>
      <c r="G241" s="30">
        <v>5835</v>
      </c>
      <c r="H241" s="30">
        <v>5835</v>
      </c>
      <c r="I241" s="30">
        <v>5835</v>
      </c>
      <c r="J241" s="30">
        <v>5835</v>
      </c>
      <c r="K241" s="30">
        <v>5835</v>
      </c>
      <c r="L241" s="86">
        <v>5835</v>
      </c>
    </row>
    <row r="242" spans="2:12" ht="12">
      <c r="B242" s="15" t="s">
        <v>258</v>
      </c>
      <c r="C242" s="16" t="s">
        <v>259</v>
      </c>
      <c r="D242" s="24" t="s">
        <v>24</v>
      </c>
      <c r="E242" s="26">
        <v>719</v>
      </c>
      <c r="F242" s="26">
        <v>1062</v>
      </c>
      <c r="G242" s="26">
        <v>1009</v>
      </c>
      <c r="H242" s="26">
        <v>1009</v>
      </c>
      <c r="I242" s="26">
        <v>1010</v>
      </c>
      <c r="J242" s="26">
        <v>1010</v>
      </c>
      <c r="K242" s="26">
        <v>1010</v>
      </c>
      <c r="L242" s="84">
        <v>1010</v>
      </c>
    </row>
    <row r="243" spans="2:12" ht="12.75" thickBot="1">
      <c r="B243" s="27" t="s">
        <v>25</v>
      </c>
      <c r="C243" s="16" t="s">
        <v>259</v>
      </c>
      <c r="D243" s="24" t="s">
        <v>26</v>
      </c>
      <c r="E243" s="28">
        <f>SUM(E241:E242)</f>
        <v>6384</v>
      </c>
      <c r="F243" s="28">
        <f>SUM(F241:F242)</f>
        <v>6897</v>
      </c>
      <c r="G243" s="28">
        <f>SUM(G241:G242)</f>
        <v>6844</v>
      </c>
      <c r="H243" s="28">
        <f>SUM(H241:H242)</f>
        <v>6844</v>
      </c>
      <c r="I243" s="28">
        <f>SUM(I241:I242)</f>
        <v>6845</v>
      </c>
      <c r="J243" s="28">
        <v>6845</v>
      </c>
      <c r="K243" s="28">
        <v>6845</v>
      </c>
      <c r="L243" s="85">
        <v>6845</v>
      </c>
    </row>
    <row r="244" ht="12.75" thickTop="1">
      <c r="A244" s="29" t="s">
        <v>374</v>
      </c>
    </row>
    <row r="245" spans="2:12" ht="12">
      <c r="B245" s="15" t="s">
        <v>375</v>
      </c>
      <c r="C245" s="16" t="s">
        <v>376</v>
      </c>
      <c r="D245" s="24" t="s">
        <v>24</v>
      </c>
      <c r="E245" s="26">
        <v>6232</v>
      </c>
      <c r="F245" s="26">
        <v>13503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84">
        <v>0</v>
      </c>
    </row>
    <row r="246" spans="2:12" ht="12.75" thickBot="1">
      <c r="B246" s="27" t="s">
        <v>25</v>
      </c>
      <c r="C246" s="16" t="s">
        <v>376</v>
      </c>
      <c r="D246" s="24" t="s">
        <v>26</v>
      </c>
      <c r="E246" s="28">
        <f>SUM(E245:E245)</f>
        <v>6232</v>
      </c>
      <c r="F246" s="28">
        <f>SUM(F245:F245)</f>
        <v>13503</v>
      </c>
      <c r="G246" s="28">
        <f>SUM(G245:G245)</f>
        <v>0</v>
      </c>
      <c r="H246" s="28">
        <f>SUM(H245:H245)</f>
        <v>0</v>
      </c>
      <c r="I246" s="28">
        <f>SUM(I245:I245)</f>
        <v>0</v>
      </c>
      <c r="J246" s="28">
        <v>0</v>
      </c>
      <c r="K246" s="28">
        <v>0</v>
      </c>
      <c r="L246" s="85">
        <v>0</v>
      </c>
    </row>
    <row r="247" spans="2:12" ht="13.5" thickBot="1" thickTop="1">
      <c r="B247" s="27"/>
      <c r="D247" s="37" t="s">
        <v>78</v>
      </c>
      <c r="E247" s="28">
        <f>E239+E243+E246</f>
        <v>19002</v>
      </c>
      <c r="F247" s="28">
        <f>F239+F243+F246</f>
        <v>27100</v>
      </c>
      <c r="G247" s="28">
        <f>G239+G243+G246</f>
        <v>13548</v>
      </c>
      <c r="H247" s="28">
        <f>H239+H243+H246</f>
        <v>13602</v>
      </c>
      <c r="I247" s="28">
        <f>I239+I243+I246</f>
        <v>13845</v>
      </c>
      <c r="J247" s="28">
        <v>13845</v>
      </c>
      <c r="K247" s="28">
        <v>13845</v>
      </c>
      <c r="L247" s="28">
        <v>13845</v>
      </c>
    </row>
    <row r="248" spans="5:6" ht="12.75" thickTop="1">
      <c r="E248" s="15"/>
      <c r="F248" s="15"/>
    </row>
    <row r="249" spans="1:12" ht="12">
      <c r="A249" s="29" t="s">
        <v>79</v>
      </c>
      <c r="E249" s="30"/>
      <c r="F249" s="30"/>
      <c r="G249" s="30"/>
      <c r="H249" s="30"/>
      <c r="I249" s="30"/>
      <c r="J249" s="30"/>
      <c r="K249" s="30"/>
      <c r="L249" s="86"/>
    </row>
    <row r="250" spans="2:12" ht="12">
      <c r="B250" s="15" t="s">
        <v>225</v>
      </c>
      <c r="C250" s="16" t="s">
        <v>260</v>
      </c>
      <c r="D250" s="24" t="s">
        <v>82</v>
      </c>
      <c r="E250" s="30">
        <v>1569</v>
      </c>
      <c r="F250" s="30">
        <v>1713</v>
      </c>
      <c r="G250" s="30">
        <v>1556</v>
      </c>
      <c r="H250" s="30">
        <v>1718</v>
      </c>
      <c r="I250" s="30">
        <v>1323</v>
      </c>
      <c r="J250" s="30">
        <v>2042</v>
      </c>
      <c r="K250" s="30">
        <v>2042</v>
      </c>
      <c r="L250" s="86">
        <v>2042</v>
      </c>
    </row>
    <row r="251" spans="2:12" ht="12">
      <c r="B251" s="15" t="s">
        <v>83</v>
      </c>
      <c r="C251" s="16" t="s">
        <v>261</v>
      </c>
      <c r="D251" s="24" t="s">
        <v>82</v>
      </c>
      <c r="E251" s="30">
        <v>4828</v>
      </c>
      <c r="F251" s="30">
        <v>4392</v>
      </c>
      <c r="G251" s="30">
        <v>4352</v>
      </c>
      <c r="H251" s="30">
        <v>5877</v>
      </c>
      <c r="I251" s="30">
        <v>4158</v>
      </c>
      <c r="J251" s="30">
        <v>4234.5045</v>
      </c>
      <c r="K251" s="30">
        <v>4234.5045</v>
      </c>
      <c r="L251" s="86">
        <v>4234.5045</v>
      </c>
    </row>
    <row r="252" spans="2:12" ht="12">
      <c r="B252" s="35" t="s">
        <v>85</v>
      </c>
      <c r="C252" s="16" t="s">
        <v>262</v>
      </c>
      <c r="D252" s="24" t="s">
        <v>82</v>
      </c>
      <c r="E252" s="30">
        <v>1786</v>
      </c>
      <c r="F252" s="30">
        <v>2373</v>
      </c>
      <c r="G252" s="30">
        <v>2390</v>
      </c>
      <c r="H252" s="30">
        <v>2587</v>
      </c>
      <c r="I252" s="30">
        <v>2956</v>
      </c>
      <c r="J252" s="30">
        <v>2956</v>
      </c>
      <c r="K252" s="30">
        <v>2956</v>
      </c>
      <c r="L252" s="86">
        <v>2956</v>
      </c>
    </row>
    <row r="253" spans="2:12" ht="12">
      <c r="B253" s="35" t="s">
        <v>87</v>
      </c>
      <c r="C253" s="16" t="s">
        <v>263</v>
      </c>
      <c r="D253" s="24" t="s">
        <v>82</v>
      </c>
      <c r="E253" s="30">
        <v>395</v>
      </c>
      <c r="F253" s="30">
        <v>291</v>
      </c>
      <c r="G253" s="30">
        <v>460</v>
      </c>
      <c r="H253" s="30">
        <v>308</v>
      </c>
      <c r="I253" s="30">
        <v>650</v>
      </c>
      <c r="J253" s="30">
        <v>650</v>
      </c>
      <c r="K253" s="30">
        <v>650</v>
      </c>
      <c r="L253" s="86">
        <v>650</v>
      </c>
    </row>
    <row r="254" spans="2:12" ht="12">
      <c r="B254" s="35" t="s">
        <v>89</v>
      </c>
      <c r="C254" s="16" t="s">
        <v>264</v>
      </c>
      <c r="D254" s="24" t="s">
        <v>82</v>
      </c>
      <c r="E254" s="26">
        <v>230</v>
      </c>
      <c r="F254" s="26">
        <v>200</v>
      </c>
      <c r="G254" s="26">
        <v>0</v>
      </c>
      <c r="H254" s="26">
        <v>0</v>
      </c>
      <c r="I254" s="26">
        <v>270</v>
      </c>
      <c r="J254" s="26">
        <v>270</v>
      </c>
      <c r="K254" s="26">
        <v>270</v>
      </c>
      <c r="L254" s="84">
        <v>270</v>
      </c>
    </row>
    <row r="255" spans="2:12" ht="12.75" thickBot="1">
      <c r="B255" s="27" t="s">
        <v>25</v>
      </c>
      <c r="C255" s="16" t="s">
        <v>265</v>
      </c>
      <c r="D255" s="24" t="s">
        <v>82</v>
      </c>
      <c r="E255" s="39">
        <f>SUM(E250:E254)</f>
        <v>8808</v>
      </c>
      <c r="F255" s="39">
        <f>SUM(F250:F254)</f>
        <v>8969</v>
      </c>
      <c r="G255" s="39">
        <f>SUM(G250:G254)</f>
        <v>8758</v>
      </c>
      <c r="H255" s="39">
        <f>SUM(H250:H254)</f>
        <v>10490</v>
      </c>
      <c r="I255" s="28">
        <f>SUM(I250:I254)</f>
        <v>9357</v>
      </c>
      <c r="J255" s="28">
        <v>10152.5045</v>
      </c>
      <c r="K255" s="28">
        <v>10152.5045</v>
      </c>
      <c r="L255" s="85">
        <v>10152.5045</v>
      </c>
    </row>
    <row r="256" spans="1:12" ht="12.75" thickTop="1">
      <c r="A256" s="130" t="s">
        <v>101</v>
      </c>
      <c r="B256" s="131"/>
      <c r="D256" s="24"/>
      <c r="E256" s="24"/>
      <c r="F256" s="24"/>
      <c r="G256" s="30"/>
      <c r="H256" s="30"/>
      <c r="I256" s="30"/>
      <c r="J256" s="30"/>
      <c r="K256" s="30"/>
      <c r="L256" s="86"/>
    </row>
    <row r="257" spans="2:12" ht="12.75" thickBot="1">
      <c r="B257" s="15" t="s">
        <v>102</v>
      </c>
      <c r="C257" s="16" t="s">
        <v>353</v>
      </c>
      <c r="D257" s="24">
        <v>0</v>
      </c>
      <c r="E257" s="28"/>
      <c r="F257" s="28"/>
      <c r="G257" s="28">
        <v>20000</v>
      </c>
      <c r="H257" s="28"/>
      <c r="I257" s="28"/>
      <c r="J257" s="28">
        <v>10000</v>
      </c>
      <c r="K257" s="28">
        <v>10000</v>
      </c>
      <c r="L257" s="85">
        <v>10000</v>
      </c>
    </row>
    <row r="258" spans="4:12" ht="13.5" thickBot="1" thickTop="1">
      <c r="D258" s="27" t="s">
        <v>266</v>
      </c>
      <c r="E258" s="28">
        <f>E247+E235+E220+E210+E193+E255+E257+E215</f>
        <v>140705</v>
      </c>
      <c r="F258" s="28">
        <f>F247+F235+F220+F210+F193+F255+F257+F215</f>
        <v>152415</v>
      </c>
      <c r="G258" s="28">
        <f>G247+G235+G220+G210+G193+G255+G257+G215</f>
        <v>148736</v>
      </c>
      <c r="H258" s="28">
        <f>H247+H235+H220+H210+H193+H255+H257+H215</f>
        <v>152845</v>
      </c>
      <c r="I258" s="28">
        <f>I247+I235+I220+I210+I193+I255+I257+I215</f>
        <v>145007</v>
      </c>
      <c r="J258" s="28">
        <v>156815.5045</v>
      </c>
      <c r="K258" s="28">
        <v>156815.5045</v>
      </c>
      <c r="L258" s="28">
        <v>156815.5045</v>
      </c>
    </row>
    <row r="259" spans="4:12" ht="12.75" thickTop="1">
      <c r="D259" s="37"/>
      <c r="E259" s="37"/>
      <c r="F259" s="37"/>
      <c r="G259" s="30"/>
      <c r="H259" s="30"/>
      <c r="I259" s="30"/>
      <c r="J259" s="30"/>
      <c r="K259" s="30"/>
      <c r="L259" s="86"/>
    </row>
    <row r="260" spans="1:12" ht="12">
      <c r="A260" s="21" t="s">
        <v>281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89"/>
    </row>
    <row r="261" ht="12">
      <c r="A261" s="29" t="s">
        <v>104</v>
      </c>
    </row>
    <row r="262" spans="2:12" ht="12.75" thickBot="1">
      <c r="B262" s="15" t="s">
        <v>105</v>
      </c>
      <c r="C262" s="16" t="s">
        <v>267</v>
      </c>
      <c r="D262" s="24"/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85">
        <v>0</v>
      </c>
    </row>
    <row r="263" spans="1:12" ht="12.75" thickTop="1">
      <c r="A263" s="29" t="s">
        <v>107</v>
      </c>
      <c r="D263" s="24"/>
      <c r="E263" s="24"/>
      <c r="F263" s="24"/>
      <c r="G263" s="30"/>
      <c r="H263" s="30"/>
      <c r="I263" s="30"/>
      <c r="J263" s="30"/>
      <c r="K263" s="30"/>
      <c r="L263" s="86"/>
    </row>
    <row r="264" spans="2:12" ht="12">
      <c r="B264" s="45" t="s">
        <v>268</v>
      </c>
      <c r="C264" s="16" t="s">
        <v>273</v>
      </c>
      <c r="D264" s="24"/>
      <c r="E264" s="30">
        <v>126289</v>
      </c>
      <c r="F264" s="30">
        <v>136719</v>
      </c>
      <c r="G264" s="30">
        <v>153906</v>
      </c>
      <c r="H264" s="30">
        <v>167009</v>
      </c>
      <c r="I264" s="30">
        <v>120907</v>
      </c>
      <c r="J264" s="30">
        <v>132715.5045</v>
      </c>
      <c r="K264" s="30">
        <v>132715.5045</v>
      </c>
      <c r="L264" s="86">
        <v>132715.5045</v>
      </c>
    </row>
    <row r="265" spans="2:12" ht="12">
      <c r="B265" s="45" t="s">
        <v>111</v>
      </c>
      <c r="C265" s="16" t="s">
        <v>274</v>
      </c>
      <c r="D265" s="24"/>
      <c r="E265" s="30">
        <v>2452</v>
      </c>
      <c r="F265" s="30">
        <v>2758</v>
      </c>
      <c r="G265" s="30">
        <v>2741</v>
      </c>
      <c r="H265" s="30">
        <v>3504</v>
      </c>
      <c r="I265" s="30">
        <v>3000</v>
      </c>
      <c r="J265" s="30">
        <v>3000</v>
      </c>
      <c r="K265" s="30">
        <v>3000</v>
      </c>
      <c r="L265" s="86">
        <v>3000</v>
      </c>
    </row>
    <row r="266" spans="1:12" ht="12">
      <c r="A266" s="29" t="s">
        <v>112</v>
      </c>
      <c r="B266" s="45"/>
      <c r="D266" s="24"/>
      <c r="E266" s="30"/>
      <c r="F266" s="30"/>
      <c r="G266" s="30"/>
      <c r="H266" s="30"/>
      <c r="I266" s="30"/>
      <c r="J266" s="30"/>
      <c r="K266" s="30"/>
      <c r="L266" s="86"/>
    </row>
    <row r="267" spans="2:12" ht="12">
      <c r="B267" s="45" t="s">
        <v>270</v>
      </c>
      <c r="C267" s="16" t="s">
        <v>269</v>
      </c>
      <c r="D267" s="24"/>
      <c r="E267" s="30">
        <v>6052</v>
      </c>
      <c r="F267" s="30">
        <v>5422</v>
      </c>
      <c r="G267" s="30">
        <v>11833</v>
      </c>
      <c r="H267" s="30">
        <v>2380</v>
      </c>
      <c r="I267" s="30">
        <v>2000</v>
      </c>
      <c r="J267" s="30">
        <v>2000</v>
      </c>
      <c r="K267" s="30">
        <v>2000</v>
      </c>
      <c r="L267" s="86">
        <v>2000</v>
      </c>
    </row>
    <row r="268" spans="2:12" ht="12">
      <c r="B268" s="45" t="s">
        <v>226</v>
      </c>
      <c r="C268" s="16" t="s">
        <v>271</v>
      </c>
      <c r="D268" s="24"/>
      <c r="E268" s="30">
        <v>15909</v>
      </c>
      <c r="F268" s="30">
        <v>16261</v>
      </c>
      <c r="G268" s="30">
        <v>23291</v>
      </c>
      <c r="H268" s="30">
        <v>19398</v>
      </c>
      <c r="I268" s="30">
        <v>17000</v>
      </c>
      <c r="J268" s="30">
        <v>17000</v>
      </c>
      <c r="K268" s="30">
        <v>17000</v>
      </c>
      <c r="L268" s="86">
        <v>17000</v>
      </c>
    </row>
    <row r="269" spans="2:12" ht="12">
      <c r="B269" s="45" t="s">
        <v>228</v>
      </c>
      <c r="C269" s="16" t="s">
        <v>272</v>
      </c>
      <c r="D269" s="24"/>
      <c r="E269" s="30">
        <v>0</v>
      </c>
      <c r="F269" s="30">
        <v>0</v>
      </c>
      <c r="G269" s="30">
        <v>0</v>
      </c>
      <c r="H269" s="30">
        <v>0</v>
      </c>
      <c r="I269" s="30">
        <v>500</v>
      </c>
      <c r="J269" s="30">
        <v>500</v>
      </c>
      <c r="K269" s="30">
        <v>500</v>
      </c>
      <c r="L269" s="86">
        <v>500</v>
      </c>
    </row>
    <row r="270" spans="2:12" ht="12">
      <c r="B270" s="45" t="s">
        <v>328</v>
      </c>
      <c r="C270" s="16" t="s">
        <v>329</v>
      </c>
      <c r="D270" s="24"/>
      <c r="E270" s="30">
        <v>175</v>
      </c>
      <c r="F270" s="30">
        <v>100</v>
      </c>
      <c r="G270" s="30">
        <v>0</v>
      </c>
      <c r="H270" s="30">
        <v>360</v>
      </c>
      <c r="I270" s="30">
        <v>0</v>
      </c>
      <c r="J270" s="30">
        <v>0</v>
      </c>
      <c r="K270" s="30">
        <v>0</v>
      </c>
      <c r="L270" s="86">
        <v>0</v>
      </c>
    </row>
    <row r="271" spans="1:12" ht="12">
      <c r="A271" s="29" t="s">
        <v>116</v>
      </c>
      <c r="B271" s="45"/>
      <c r="D271" s="24"/>
      <c r="E271" s="30"/>
      <c r="F271" s="30"/>
      <c r="G271" s="30"/>
      <c r="H271" s="30"/>
      <c r="I271" s="30"/>
      <c r="J271" s="30"/>
      <c r="K271" s="30"/>
      <c r="L271" s="86"/>
    </row>
    <row r="272" spans="2:12" ht="12">
      <c r="B272" s="36" t="s">
        <v>117</v>
      </c>
      <c r="C272" s="16" t="s">
        <v>275</v>
      </c>
      <c r="D272" s="24"/>
      <c r="E272" s="30">
        <v>42</v>
      </c>
      <c r="F272" s="30">
        <v>40</v>
      </c>
      <c r="G272" s="30">
        <v>267</v>
      </c>
      <c r="H272" s="30">
        <v>137</v>
      </c>
      <c r="I272" s="30">
        <v>100</v>
      </c>
      <c r="J272" s="30">
        <v>100</v>
      </c>
      <c r="K272" s="30">
        <v>100</v>
      </c>
      <c r="L272" s="86">
        <v>100</v>
      </c>
    </row>
    <row r="273" spans="1:12" ht="12">
      <c r="A273" s="29" t="s">
        <v>75</v>
      </c>
      <c r="B273" s="36"/>
      <c r="D273" s="24"/>
      <c r="E273" s="30"/>
      <c r="F273" s="30"/>
      <c r="G273" s="30"/>
      <c r="H273" s="30"/>
      <c r="I273" s="30"/>
      <c r="J273" s="30"/>
      <c r="K273" s="30"/>
      <c r="L273" s="86"/>
    </row>
    <row r="274" spans="2:12" ht="12">
      <c r="B274" s="36" t="s">
        <v>276</v>
      </c>
      <c r="C274" s="16" t="s">
        <v>277</v>
      </c>
      <c r="D274" s="24"/>
      <c r="E274" s="30">
        <v>0</v>
      </c>
      <c r="F274" s="30">
        <v>0</v>
      </c>
      <c r="G274" s="30">
        <v>175</v>
      </c>
      <c r="H274" s="30">
        <v>100</v>
      </c>
      <c r="I274" s="30">
        <v>500</v>
      </c>
      <c r="J274" s="30">
        <v>500</v>
      </c>
      <c r="K274" s="30">
        <v>500</v>
      </c>
      <c r="L274" s="86">
        <v>500</v>
      </c>
    </row>
    <row r="275" spans="1:12" ht="12">
      <c r="A275" s="29" t="s">
        <v>125</v>
      </c>
      <c r="B275" s="36"/>
      <c r="D275" s="24"/>
      <c r="E275" s="30"/>
      <c r="F275" s="30"/>
      <c r="G275" s="30"/>
      <c r="H275" s="30"/>
      <c r="I275" s="30"/>
      <c r="J275" s="30"/>
      <c r="K275" s="30"/>
      <c r="L275" s="86"/>
    </row>
    <row r="276" spans="1:12" ht="12">
      <c r="A276" s="29"/>
      <c r="B276" s="36" t="s">
        <v>371</v>
      </c>
      <c r="C276" s="16" t="s">
        <v>370</v>
      </c>
      <c r="D276" s="24"/>
      <c r="E276" s="30">
        <v>27562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86">
        <v>0</v>
      </c>
    </row>
    <row r="277" spans="1:12" ht="12">
      <c r="A277" s="29"/>
      <c r="B277" s="36" t="s">
        <v>330</v>
      </c>
      <c r="C277" s="16" t="s">
        <v>331</v>
      </c>
      <c r="D277" s="24"/>
      <c r="E277" s="30">
        <v>800</v>
      </c>
      <c r="F277" s="30">
        <v>100</v>
      </c>
      <c r="G277" s="30">
        <v>0</v>
      </c>
      <c r="H277" s="30">
        <v>370</v>
      </c>
      <c r="I277" s="30">
        <v>0</v>
      </c>
      <c r="J277" s="30">
        <v>0</v>
      </c>
      <c r="K277" s="30">
        <v>0</v>
      </c>
      <c r="L277" s="86">
        <v>0</v>
      </c>
    </row>
    <row r="278" spans="2:12" ht="12">
      <c r="B278" s="35" t="s">
        <v>126</v>
      </c>
      <c r="C278" s="16" t="s">
        <v>278</v>
      </c>
      <c r="D278" s="24"/>
      <c r="E278" s="30">
        <f>387+150</f>
        <v>537</v>
      </c>
      <c r="F278" s="30">
        <f>367+476</f>
        <v>843</v>
      </c>
      <c r="G278" s="30">
        <v>1245</v>
      </c>
      <c r="H278" s="30">
        <v>766</v>
      </c>
      <c r="I278" s="30">
        <v>1000</v>
      </c>
      <c r="J278" s="30">
        <v>1000</v>
      </c>
      <c r="K278" s="30">
        <v>1000</v>
      </c>
      <c r="L278" s="86">
        <v>1000</v>
      </c>
    </row>
    <row r="279" spans="1:12" ht="12">
      <c r="A279" s="29" t="s">
        <v>128</v>
      </c>
      <c r="B279" s="35"/>
      <c r="D279" s="24"/>
      <c r="E279" s="30"/>
      <c r="F279" s="30"/>
      <c r="G279" s="30"/>
      <c r="H279" s="30"/>
      <c r="I279" s="30"/>
      <c r="J279" s="30"/>
      <c r="K279" s="30"/>
      <c r="L279" s="86"/>
    </row>
    <row r="280" spans="2:12" ht="12">
      <c r="B280" s="36" t="s">
        <v>332</v>
      </c>
      <c r="C280" s="16" t="s">
        <v>333</v>
      </c>
      <c r="D280" s="24"/>
      <c r="E280" s="30">
        <v>6250</v>
      </c>
      <c r="F280" s="30">
        <v>0</v>
      </c>
      <c r="G280" s="30">
        <v>0</v>
      </c>
      <c r="H280" s="30">
        <v>18050</v>
      </c>
      <c r="I280" s="30">
        <v>0</v>
      </c>
      <c r="J280" s="30">
        <v>0</v>
      </c>
      <c r="K280" s="30">
        <v>0</v>
      </c>
      <c r="L280" s="86">
        <v>0</v>
      </c>
    </row>
    <row r="281" spans="1:12" ht="12">
      <c r="A281" s="29" t="s">
        <v>367</v>
      </c>
      <c r="B281" s="35"/>
      <c r="D281" s="24"/>
      <c r="E281" s="30"/>
      <c r="F281" s="30"/>
      <c r="G281" s="30"/>
      <c r="H281" s="30"/>
      <c r="I281" s="30"/>
      <c r="J281" s="30"/>
      <c r="K281" s="30"/>
      <c r="L281" s="86"/>
    </row>
    <row r="282" spans="2:12" ht="12">
      <c r="B282" s="36" t="s">
        <v>368</v>
      </c>
      <c r="C282" s="16" t="s">
        <v>369</v>
      </c>
      <c r="D282" s="24"/>
      <c r="E282" s="30">
        <v>2790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86">
        <v>0</v>
      </c>
    </row>
    <row r="283" spans="2:12" ht="12">
      <c r="B283" s="36"/>
      <c r="D283" s="37" t="s">
        <v>279</v>
      </c>
      <c r="E283" s="43">
        <f>SUM(E264:E282)</f>
        <v>188858</v>
      </c>
      <c r="F283" s="43">
        <f>SUM(F264:F282)</f>
        <v>162243</v>
      </c>
      <c r="G283" s="43">
        <f>SUM(G264:G282)</f>
        <v>193458</v>
      </c>
      <c r="H283" s="43">
        <f>SUM(H264:H282)</f>
        <v>212074</v>
      </c>
      <c r="I283" s="43">
        <f>SUM(I264:I282)</f>
        <v>145007</v>
      </c>
      <c r="J283" s="43">
        <v>156815.5045</v>
      </c>
      <c r="K283" s="43">
        <v>156815.5045</v>
      </c>
      <c r="L283" s="43">
        <v>156815.5045</v>
      </c>
    </row>
    <row r="284" spans="2:12" ht="12.75" thickBot="1">
      <c r="B284" s="36"/>
      <c r="D284" s="37" t="s">
        <v>138</v>
      </c>
      <c r="E284" s="28">
        <f>+E283+E262</f>
        <v>188858</v>
      </c>
      <c r="F284" s="28">
        <f>+F283+F262</f>
        <v>162243</v>
      </c>
      <c r="G284" s="28">
        <f>+G283+G262</f>
        <v>193458</v>
      </c>
      <c r="H284" s="28">
        <f>+H283+H262</f>
        <v>212074</v>
      </c>
      <c r="I284" s="28">
        <f>+I283+I262</f>
        <v>145007</v>
      </c>
      <c r="J284" s="28">
        <v>156815.5045</v>
      </c>
      <c r="K284" s="28">
        <v>156815.5045</v>
      </c>
      <c r="L284" s="85">
        <v>156815.5045</v>
      </c>
    </row>
    <row r="285" spans="2:12" ht="13.5" thickBot="1" thickTop="1">
      <c r="B285" s="36"/>
      <c r="D285" s="27" t="s">
        <v>139</v>
      </c>
      <c r="E285" s="28">
        <f>+E284-E258</f>
        <v>48153</v>
      </c>
      <c r="F285" s="28">
        <f>+F284-F258</f>
        <v>9828</v>
      </c>
      <c r="G285" s="28">
        <f>+G284-G258</f>
        <v>44722</v>
      </c>
      <c r="H285" s="28">
        <f>+H284-H258</f>
        <v>59229</v>
      </c>
      <c r="I285" s="28">
        <f>I258-I284</f>
        <v>0</v>
      </c>
      <c r="J285" s="46">
        <v>0</v>
      </c>
      <c r="K285" s="46">
        <v>0</v>
      </c>
      <c r="L285" s="85">
        <v>0</v>
      </c>
    </row>
    <row r="286" spans="2:12" ht="12.75" thickTop="1">
      <c r="B286" s="36"/>
      <c r="D286" s="27"/>
      <c r="E286" s="27"/>
      <c r="F286" s="27"/>
      <c r="G286" s="30"/>
      <c r="H286" s="30"/>
      <c r="I286" s="30"/>
      <c r="J286" s="77"/>
      <c r="K286" s="77"/>
      <c r="L286" s="86"/>
    </row>
    <row r="287" spans="1:12" ht="12">
      <c r="A287" s="47"/>
      <c r="B287" s="47"/>
      <c r="C287" s="48"/>
      <c r="D287" s="49"/>
      <c r="E287" s="49"/>
      <c r="F287" s="49"/>
      <c r="G287" s="50"/>
      <c r="H287" s="50"/>
      <c r="I287" s="50"/>
      <c r="J287" s="50"/>
      <c r="K287" s="50"/>
      <c r="L287" s="90"/>
    </row>
    <row r="288" spans="1:12" ht="12">
      <c r="A288" s="14"/>
      <c r="B288" s="14"/>
      <c r="C288" s="78"/>
      <c r="D288" s="79"/>
      <c r="E288" s="79"/>
      <c r="F288" s="79"/>
      <c r="G288" s="80"/>
      <c r="H288" s="80"/>
      <c r="I288" s="80"/>
      <c r="J288" s="80"/>
      <c r="K288" s="80"/>
      <c r="L288" s="91"/>
    </row>
    <row r="289" spans="1:12" ht="12">
      <c r="A289" s="21" t="s">
        <v>284</v>
      </c>
      <c r="B289" s="22"/>
      <c r="C289" s="22"/>
      <c r="D289" s="51"/>
      <c r="E289" s="51"/>
      <c r="F289" s="51"/>
      <c r="G289" s="52"/>
      <c r="H289" s="52"/>
      <c r="I289" s="52"/>
      <c r="J289" s="52"/>
      <c r="K289" s="52"/>
      <c r="L289" s="92"/>
    </row>
    <row r="290" spans="1:12" ht="12">
      <c r="A290" s="21"/>
      <c r="B290" s="22"/>
      <c r="C290" s="22"/>
      <c r="D290" s="51"/>
      <c r="E290" s="51"/>
      <c r="F290" s="51"/>
      <c r="G290" s="52"/>
      <c r="H290" s="52"/>
      <c r="I290" s="52"/>
      <c r="J290" s="52"/>
      <c r="K290" s="52"/>
      <c r="L290" s="92"/>
    </row>
    <row r="291" spans="1:12" ht="12">
      <c r="A291" s="29" t="s">
        <v>392</v>
      </c>
      <c r="C291" s="22"/>
      <c r="D291" s="51"/>
      <c r="E291" s="51"/>
      <c r="F291" s="51"/>
      <c r="G291" s="52"/>
      <c r="H291" s="52"/>
      <c r="I291" s="52"/>
      <c r="J291" s="52"/>
      <c r="K291" s="52"/>
      <c r="L291" s="92"/>
    </row>
    <row r="292" spans="2:12" ht="12">
      <c r="B292" s="15" t="s">
        <v>393</v>
      </c>
      <c r="C292" s="16" t="s">
        <v>394</v>
      </c>
      <c r="D292" s="24" t="s">
        <v>24</v>
      </c>
      <c r="E292" s="30">
        <v>0</v>
      </c>
      <c r="F292" s="30">
        <v>0</v>
      </c>
      <c r="G292" s="30">
        <v>0</v>
      </c>
      <c r="H292" s="30">
        <v>0</v>
      </c>
      <c r="I292" s="100">
        <v>0</v>
      </c>
      <c r="J292" s="100">
        <v>5000</v>
      </c>
      <c r="K292" s="100">
        <v>5000</v>
      </c>
      <c r="L292" s="100">
        <v>5000</v>
      </c>
    </row>
    <row r="293" spans="2:12" ht="12.75" thickBot="1">
      <c r="B293" s="35" t="s">
        <v>398</v>
      </c>
      <c r="C293" s="16" t="s">
        <v>399</v>
      </c>
      <c r="D293" s="24" t="s">
        <v>24</v>
      </c>
      <c r="E293" s="28">
        <v>0</v>
      </c>
      <c r="F293" s="28">
        <v>0</v>
      </c>
      <c r="G293" s="28">
        <v>0</v>
      </c>
      <c r="H293" s="28">
        <v>0</v>
      </c>
      <c r="I293" s="54">
        <v>0</v>
      </c>
      <c r="J293" s="54">
        <v>1017</v>
      </c>
      <c r="K293" s="54">
        <v>1017</v>
      </c>
      <c r="L293" s="54">
        <v>1017</v>
      </c>
    </row>
    <row r="294" spans="2:12" ht="13.5" thickBot="1" thickTop="1">
      <c r="B294" s="27" t="s">
        <v>25</v>
      </c>
      <c r="C294" s="16" t="s">
        <v>400</v>
      </c>
      <c r="D294" s="24" t="s">
        <v>26</v>
      </c>
      <c r="E294" s="54">
        <f>SUM(E292:E293)</f>
        <v>0</v>
      </c>
      <c r="F294" s="54">
        <f>SUM(F292:F293)</f>
        <v>0</v>
      </c>
      <c r="G294" s="54">
        <f>SUM(G292:G293)</f>
        <v>0</v>
      </c>
      <c r="H294" s="54">
        <f>SUM(H292:H293)</f>
        <v>0</v>
      </c>
      <c r="I294" s="54">
        <f>SUM(I292:I293)</f>
        <v>0</v>
      </c>
      <c r="J294" s="54">
        <v>6017</v>
      </c>
      <c r="K294" s="54">
        <v>6017</v>
      </c>
      <c r="L294" s="54">
        <v>6017</v>
      </c>
    </row>
    <row r="295" spans="1:11" ht="12.75" thickTop="1">
      <c r="A295" s="29" t="s">
        <v>142</v>
      </c>
      <c r="I295" s="55"/>
      <c r="J295" s="55"/>
      <c r="K295" s="55"/>
    </row>
    <row r="296" spans="2:12" ht="12">
      <c r="B296" s="15" t="s">
        <v>285</v>
      </c>
      <c r="C296" s="16" t="s">
        <v>143</v>
      </c>
      <c r="D296" s="24" t="s">
        <v>22</v>
      </c>
      <c r="E296" s="15">
        <v>31224</v>
      </c>
      <c r="F296" s="15">
        <v>26406</v>
      </c>
      <c r="G296" s="15">
        <v>27200</v>
      </c>
      <c r="H296" s="15">
        <v>26689</v>
      </c>
      <c r="I296" s="55">
        <v>27491</v>
      </c>
      <c r="J296" s="55">
        <v>28351</v>
      </c>
      <c r="K296" s="55">
        <v>28351</v>
      </c>
      <c r="L296" s="83">
        <v>28351</v>
      </c>
    </row>
    <row r="297" spans="2:12" ht="12">
      <c r="B297" s="15" t="s">
        <v>28</v>
      </c>
      <c r="C297" s="16" t="s">
        <v>143</v>
      </c>
      <c r="D297" s="24" t="s">
        <v>29</v>
      </c>
      <c r="E297" s="15">
        <v>204670</v>
      </c>
      <c r="F297" s="15">
        <v>51425</v>
      </c>
      <c r="G297" s="15">
        <v>0</v>
      </c>
      <c r="H297" s="15">
        <v>44738</v>
      </c>
      <c r="I297" s="55">
        <v>38700</v>
      </c>
      <c r="J297" s="55">
        <v>210000</v>
      </c>
      <c r="K297" s="55">
        <v>210000</v>
      </c>
      <c r="L297" s="83">
        <v>50000</v>
      </c>
    </row>
    <row r="298" spans="2:12" ht="12">
      <c r="B298" s="15" t="s">
        <v>286</v>
      </c>
      <c r="C298" s="16" t="s">
        <v>143</v>
      </c>
      <c r="D298" s="24" t="s">
        <v>24</v>
      </c>
      <c r="E298" s="26">
        <v>28492</v>
      </c>
      <c r="F298" s="26">
        <v>32148</v>
      </c>
      <c r="G298" s="26">
        <v>14699</v>
      </c>
      <c r="H298" s="26">
        <v>15730</v>
      </c>
      <c r="I298" s="53">
        <v>32600</v>
      </c>
      <c r="J298" s="53">
        <v>33578</v>
      </c>
      <c r="K298" s="53">
        <v>33578</v>
      </c>
      <c r="L298" s="84">
        <v>33578</v>
      </c>
    </row>
    <row r="299" spans="2:12" ht="12.75" thickBot="1">
      <c r="B299" s="27" t="s">
        <v>25</v>
      </c>
      <c r="C299" s="16" t="s">
        <v>143</v>
      </c>
      <c r="D299" s="24" t="s">
        <v>26</v>
      </c>
      <c r="E299" s="28">
        <f>SUM(E296:E298)</f>
        <v>264386</v>
      </c>
      <c r="F299" s="28">
        <f>SUM(F296:F298)</f>
        <v>109979</v>
      </c>
      <c r="G299" s="28">
        <f>SUM(G296:G298)</f>
        <v>41899</v>
      </c>
      <c r="H299" s="28">
        <f>SUM(H296:H298)</f>
        <v>87157</v>
      </c>
      <c r="I299" s="54">
        <f>SUM(I296:I298)</f>
        <v>98791</v>
      </c>
      <c r="J299" s="54">
        <v>271929</v>
      </c>
      <c r="K299" s="54">
        <v>271929</v>
      </c>
      <c r="L299" s="85">
        <v>111929</v>
      </c>
    </row>
    <row r="300" spans="1:12" ht="12.75" thickTop="1">
      <c r="A300" s="29" t="s">
        <v>125</v>
      </c>
      <c r="B300" s="27"/>
      <c r="D300" s="24"/>
      <c r="E300" s="30"/>
      <c r="F300" s="30"/>
      <c r="G300" s="30"/>
      <c r="H300" s="30"/>
      <c r="I300" s="30"/>
      <c r="J300" s="30"/>
      <c r="K300" s="30"/>
      <c r="L300" s="86"/>
    </row>
    <row r="301" spans="1:12" ht="12">
      <c r="A301" s="29"/>
      <c r="B301" s="15" t="s">
        <v>287</v>
      </c>
      <c r="C301" s="65" t="s">
        <v>144</v>
      </c>
      <c r="D301" s="81" t="s">
        <v>22</v>
      </c>
      <c r="E301" s="30">
        <v>36039</v>
      </c>
      <c r="F301" s="30">
        <v>36358</v>
      </c>
      <c r="G301" s="30">
        <v>37449</v>
      </c>
      <c r="H301" s="30">
        <v>36751</v>
      </c>
      <c r="I301" s="30">
        <v>37854</v>
      </c>
      <c r="J301" s="30">
        <v>38989</v>
      </c>
      <c r="K301" s="30">
        <v>38989</v>
      </c>
      <c r="L301" s="86">
        <v>38989</v>
      </c>
    </row>
    <row r="302" spans="2:12" ht="12">
      <c r="B302" s="36" t="s">
        <v>23</v>
      </c>
      <c r="C302" s="16" t="s">
        <v>144</v>
      </c>
      <c r="D302" s="24" t="s">
        <v>24</v>
      </c>
      <c r="E302" s="26">
        <v>2826</v>
      </c>
      <c r="F302" s="26">
        <v>2659</v>
      </c>
      <c r="G302" s="26">
        <v>3869</v>
      </c>
      <c r="H302" s="26">
        <v>1080</v>
      </c>
      <c r="I302" s="26">
        <v>5100</v>
      </c>
      <c r="J302" s="26">
        <v>5253</v>
      </c>
      <c r="K302" s="26">
        <v>5253</v>
      </c>
      <c r="L302" s="84">
        <v>5253</v>
      </c>
    </row>
    <row r="303" spans="2:12" ht="12.75" thickBot="1">
      <c r="B303" s="27" t="s">
        <v>25</v>
      </c>
      <c r="C303" s="16" t="s">
        <v>144</v>
      </c>
      <c r="D303" s="24" t="s">
        <v>26</v>
      </c>
      <c r="E303" s="42">
        <f>SUM(E301:E302)</f>
        <v>38865</v>
      </c>
      <c r="F303" s="42">
        <f>SUM(F301:F302)</f>
        <v>39017</v>
      </c>
      <c r="G303" s="42">
        <f>SUM(G301:G302)</f>
        <v>41318</v>
      </c>
      <c r="H303" s="42">
        <f>SUM(H301:H302)</f>
        <v>37831</v>
      </c>
      <c r="I303" s="42">
        <f>SUM(I301:I302)</f>
        <v>42954</v>
      </c>
      <c r="J303" s="42">
        <v>44242</v>
      </c>
      <c r="K303" s="42">
        <v>44242</v>
      </c>
      <c r="L303" s="87">
        <v>44242</v>
      </c>
    </row>
    <row r="304" spans="1:6" ht="12.75" thickTop="1">
      <c r="A304" s="29" t="s">
        <v>288</v>
      </c>
      <c r="E304" s="15"/>
      <c r="F304" s="15"/>
    </row>
    <row r="305" spans="2:12" ht="12">
      <c r="B305" s="15" t="s">
        <v>289</v>
      </c>
      <c r="C305" s="16" t="s">
        <v>145</v>
      </c>
      <c r="D305" s="24" t="s">
        <v>22</v>
      </c>
      <c r="E305" s="15">
        <v>97001</v>
      </c>
      <c r="F305" s="15">
        <v>111720</v>
      </c>
      <c r="G305" s="15">
        <v>79310</v>
      </c>
      <c r="H305" s="15">
        <v>93618</v>
      </c>
      <c r="I305" s="15">
        <v>80178</v>
      </c>
      <c r="J305" s="15">
        <v>82583</v>
      </c>
      <c r="K305" s="15">
        <v>82583</v>
      </c>
      <c r="L305" s="83">
        <v>82583</v>
      </c>
    </row>
    <row r="306" spans="2:12" ht="12">
      <c r="B306" s="15" t="s">
        <v>28</v>
      </c>
      <c r="C306" s="16" t="s">
        <v>145</v>
      </c>
      <c r="D306" s="24" t="s">
        <v>29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83">
        <v>0</v>
      </c>
    </row>
    <row r="307" spans="2:12" ht="12">
      <c r="B307" s="15" t="s">
        <v>391</v>
      </c>
      <c r="C307" s="16" t="s">
        <v>145</v>
      </c>
      <c r="D307" s="24" t="s">
        <v>24</v>
      </c>
      <c r="E307" s="26">
        <v>95242</v>
      </c>
      <c r="F307" s="26">
        <v>87011</v>
      </c>
      <c r="G307" s="26">
        <v>50653</v>
      </c>
      <c r="H307" s="26">
        <v>85982</v>
      </c>
      <c r="I307" s="26">
        <v>102000</v>
      </c>
      <c r="J307" s="26">
        <v>105060</v>
      </c>
      <c r="K307" s="26">
        <v>105060</v>
      </c>
      <c r="L307" s="84">
        <v>105060</v>
      </c>
    </row>
    <row r="308" spans="2:12" ht="12.75" thickBot="1">
      <c r="B308" s="27" t="s">
        <v>25</v>
      </c>
      <c r="C308" s="16" t="s">
        <v>145</v>
      </c>
      <c r="D308" s="24" t="s">
        <v>26</v>
      </c>
      <c r="E308" s="28">
        <f>SUM(E305:E307)</f>
        <v>192243</v>
      </c>
      <c r="F308" s="28">
        <f>SUM(F305:F307)</f>
        <v>198731</v>
      </c>
      <c r="G308" s="28">
        <f>SUM(G305:G307)</f>
        <v>129963</v>
      </c>
      <c r="H308" s="28">
        <f>SUM(H305:H307)</f>
        <v>179600</v>
      </c>
      <c r="I308" s="28">
        <f>SUM(I305:I307)</f>
        <v>182178</v>
      </c>
      <c r="J308" s="28">
        <v>187643</v>
      </c>
      <c r="K308" s="28">
        <v>187643</v>
      </c>
      <c r="L308" s="85">
        <v>187643</v>
      </c>
    </row>
    <row r="309" ht="12.75" thickTop="1"/>
    <row r="310" spans="1:12" ht="12">
      <c r="A310" s="29" t="s">
        <v>79</v>
      </c>
      <c r="G310" s="30"/>
      <c r="H310" s="30"/>
      <c r="I310" s="30"/>
      <c r="J310" s="30"/>
      <c r="K310" s="30"/>
      <c r="L310" s="86"/>
    </row>
    <row r="311" spans="2:12" ht="12">
      <c r="B311" s="15" t="s">
        <v>80</v>
      </c>
      <c r="C311" s="16" t="s">
        <v>146</v>
      </c>
      <c r="D311" s="24" t="s">
        <v>82</v>
      </c>
      <c r="E311" s="30">
        <v>14614</v>
      </c>
      <c r="F311" s="30">
        <v>18266</v>
      </c>
      <c r="G311" s="30">
        <v>14340</v>
      </c>
      <c r="H311" s="30">
        <v>15366</v>
      </c>
      <c r="I311" s="30">
        <v>19178</v>
      </c>
      <c r="J311" s="30">
        <v>22465</v>
      </c>
      <c r="K311" s="30">
        <v>22465</v>
      </c>
      <c r="L311" s="86">
        <v>22465</v>
      </c>
    </row>
    <row r="312" spans="2:12" ht="12">
      <c r="B312" s="15" t="s">
        <v>83</v>
      </c>
      <c r="C312" s="16" t="s">
        <v>147</v>
      </c>
      <c r="D312" s="24" t="s">
        <v>82</v>
      </c>
      <c r="E312" s="30">
        <v>12662</v>
      </c>
      <c r="F312" s="30">
        <v>12457</v>
      </c>
      <c r="G312" s="30">
        <v>11013</v>
      </c>
      <c r="H312" s="30">
        <v>11214</v>
      </c>
      <c r="I312" s="30">
        <v>11133</v>
      </c>
      <c r="J312" s="30">
        <v>11469.1095</v>
      </c>
      <c r="K312" s="30">
        <v>11469.1095</v>
      </c>
      <c r="L312" s="86">
        <v>11469.1095</v>
      </c>
    </row>
    <row r="313" spans="2:12" ht="12">
      <c r="B313" s="35" t="s">
        <v>85</v>
      </c>
      <c r="C313" s="16" t="s">
        <v>148</v>
      </c>
      <c r="D313" s="24" t="s">
        <v>82</v>
      </c>
      <c r="E313" s="30">
        <v>6612</v>
      </c>
      <c r="F313" s="30">
        <v>11593</v>
      </c>
      <c r="G313" s="30">
        <v>14870</v>
      </c>
      <c r="H313" s="30">
        <v>14733</v>
      </c>
      <c r="I313" s="30">
        <v>14607</v>
      </c>
      <c r="J313" s="30">
        <v>14607</v>
      </c>
      <c r="K313" s="30">
        <v>14607</v>
      </c>
      <c r="L313" s="86">
        <v>14607</v>
      </c>
    </row>
    <row r="314" spans="2:12" ht="12">
      <c r="B314" s="35" t="s">
        <v>87</v>
      </c>
      <c r="C314" s="16" t="s">
        <v>149</v>
      </c>
      <c r="D314" s="24" t="s">
        <v>82</v>
      </c>
      <c r="E314" s="30">
        <v>1458</v>
      </c>
      <c r="F314" s="30">
        <v>1886</v>
      </c>
      <c r="G314" s="30">
        <v>980</v>
      </c>
      <c r="H314" s="30">
        <v>953</v>
      </c>
      <c r="I314" s="30">
        <v>2400</v>
      </c>
      <c r="J314" s="30">
        <v>2400</v>
      </c>
      <c r="K314" s="30">
        <v>2400</v>
      </c>
      <c r="L314" s="86">
        <v>2400</v>
      </c>
    </row>
    <row r="315" spans="2:12" ht="12">
      <c r="B315" s="35" t="s">
        <v>89</v>
      </c>
      <c r="C315" s="16" t="s">
        <v>150</v>
      </c>
      <c r="D315" s="24" t="s">
        <v>82</v>
      </c>
      <c r="E315" s="30">
        <v>535</v>
      </c>
      <c r="F315" s="30">
        <v>393</v>
      </c>
      <c r="G315" s="30">
        <v>305</v>
      </c>
      <c r="H315" s="30">
        <v>253</v>
      </c>
      <c r="I315" s="30">
        <v>500</v>
      </c>
      <c r="J315" s="30">
        <v>500</v>
      </c>
      <c r="K315" s="30">
        <v>500</v>
      </c>
      <c r="L315" s="86">
        <v>500</v>
      </c>
    </row>
    <row r="316" spans="2:12" ht="12">
      <c r="B316" s="35" t="s">
        <v>91</v>
      </c>
      <c r="C316" s="16" t="s">
        <v>151</v>
      </c>
      <c r="D316" s="24" t="s">
        <v>82</v>
      </c>
      <c r="E316" s="26">
        <v>32226</v>
      </c>
      <c r="F316" s="26">
        <v>48253</v>
      </c>
      <c r="G316" s="26">
        <v>79220</v>
      </c>
      <c r="H316" s="26">
        <v>89787</v>
      </c>
      <c r="I316" s="56">
        <v>72436</v>
      </c>
      <c r="J316" s="56">
        <v>75000</v>
      </c>
      <c r="K316" s="56">
        <v>75000</v>
      </c>
      <c r="L316" s="93">
        <v>75000</v>
      </c>
    </row>
    <row r="317" spans="2:12" ht="12.75" thickBot="1">
      <c r="B317" s="27" t="s">
        <v>25</v>
      </c>
      <c r="C317" s="16" t="s">
        <v>290</v>
      </c>
      <c r="D317" s="24" t="s">
        <v>82</v>
      </c>
      <c r="E317" s="28">
        <f>SUM(E311:E316)</f>
        <v>68107</v>
      </c>
      <c r="F317" s="28">
        <f>SUM(F311:F316)</f>
        <v>92848</v>
      </c>
      <c r="G317" s="28">
        <f>SUM(G311:G316)</f>
        <v>120728</v>
      </c>
      <c r="H317" s="28">
        <f>SUM(H311:H316)</f>
        <v>132306</v>
      </c>
      <c r="I317" s="28">
        <f>SUM(I311:I316)</f>
        <v>120254</v>
      </c>
      <c r="J317" s="28">
        <v>126441.10949999999</v>
      </c>
      <c r="K317" s="28">
        <v>126441.10949999999</v>
      </c>
      <c r="L317" s="85">
        <v>126441.10949999999</v>
      </c>
    </row>
    <row r="318" ht="12.75" thickTop="1"/>
    <row r="319" spans="1:5" ht="12">
      <c r="A319" s="29" t="s">
        <v>93</v>
      </c>
      <c r="E319" s="30"/>
    </row>
    <row r="320" spans="2:12" ht="12">
      <c r="B320" s="15" t="s">
        <v>94</v>
      </c>
      <c r="C320" s="16" t="s">
        <v>152</v>
      </c>
      <c r="D320" s="24" t="s">
        <v>96</v>
      </c>
      <c r="E320" s="30">
        <v>80000</v>
      </c>
      <c r="F320" s="24"/>
      <c r="G320" s="30"/>
      <c r="H320" s="30"/>
      <c r="I320" s="30">
        <v>0</v>
      </c>
      <c r="J320" s="30"/>
      <c r="K320" s="30"/>
      <c r="L320" s="86"/>
    </row>
    <row r="321" spans="2:12" ht="12">
      <c r="B321" s="35" t="s">
        <v>153</v>
      </c>
      <c r="C321" s="16" t="s">
        <v>154</v>
      </c>
      <c r="D321" s="24" t="s">
        <v>96</v>
      </c>
      <c r="E321" s="26">
        <v>7534</v>
      </c>
      <c r="F321" s="26"/>
      <c r="G321" s="26"/>
      <c r="H321" s="26"/>
      <c r="I321" s="26"/>
      <c r="J321" s="26"/>
      <c r="K321" s="26"/>
      <c r="L321" s="84"/>
    </row>
    <row r="322" spans="2:12" ht="12.75" thickBot="1">
      <c r="B322" s="27" t="s">
        <v>25</v>
      </c>
      <c r="D322" s="24" t="s">
        <v>96</v>
      </c>
      <c r="E322" s="28">
        <f>SUM(E320:E321)</f>
        <v>87534</v>
      </c>
      <c r="F322" s="28">
        <f>SUM(F320:F321)</f>
        <v>0</v>
      </c>
      <c r="G322" s="28">
        <f>SUM(G320:G321)</f>
        <v>0</v>
      </c>
      <c r="H322" s="28">
        <f>SUM(H320:H321)</f>
        <v>0</v>
      </c>
      <c r="I322" s="28">
        <f>SUM(I320:I321)</f>
        <v>0</v>
      </c>
      <c r="J322" s="28">
        <v>0</v>
      </c>
      <c r="K322" s="28">
        <v>0</v>
      </c>
      <c r="L322" s="85">
        <v>0</v>
      </c>
    </row>
    <row r="323" spans="4:6" ht="12.75" thickTop="1">
      <c r="D323" s="24"/>
      <c r="E323" s="15"/>
      <c r="F323" s="15"/>
    </row>
    <row r="324" spans="1:6" ht="12">
      <c r="A324" s="23" t="s">
        <v>99</v>
      </c>
      <c r="E324" s="15"/>
      <c r="F324" s="15"/>
    </row>
    <row r="325" spans="2:12" ht="12">
      <c r="B325" s="15" t="s">
        <v>94</v>
      </c>
      <c r="C325" s="16" t="s">
        <v>152</v>
      </c>
      <c r="D325" s="24" t="s">
        <v>100</v>
      </c>
      <c r="E325" s="30"/>
      <c r="F325" s="30">
        <v>80000</v>
      </c>
      <c r="G325" s="30"/>
      <c r="H325" s="30"/>
      <c r="I325" s="30">
        <v>0</v>
      </c>
      <c r="J325" s="30"/>
      <c r="K325" s="30"/>
      <c r="L325" s="86"/>
    </row>
    <row r="326" spans="2:12" ht="12">
      <c r="B326" s="35" t="s">
        <v>153</v>
      </c>
      <c r="C326" s="16" t="s">
        <v>154</v>
      </c>
      <c r="D326" s="24" t="s">
        <v>100</v>
      </c>
      <c r="E326" s="30"/>
      <c r="F326" s="30">
        <v>3778</v>
      </c>
      <c r="G326" s="30"/>
      <c r="H326" s="30"/>
      <c r="I326" s="30"/>
      <c r="J326" s="30"/>
      <c r="K326" s="30" t="s">
        <v>44</v>
      </c>
      <c r="L326" s="86">
        <v>10000</v>
      </c>
    </row>
    <row r="327" spans="2:12" ht="12">
      <c r="B327" s="27" t="s">
        <v>25</v>
      </c>
      <c r="D327" s="24" t="s">
        <v>100</v>
      </c>
      <c r="E327" s="43">
        <f>SUM(E325:E326)</f>
        <v>0</v>
      </c>
      <c r="F327" s="43">
        <f>SUM(F325:F326)</f>
        <v>83778</v>
      </c>
      <c r="G327" s="43">
        <f>SUM(G325:G326)</f>
        <v>0</v>
      </c>
      <c r="H327" s="43">
        <f>SUM(H325:H326)</f>
        <v>0</v>
      </c>
      <c r="I327" s="43">
        <f>SUM(I325:I326)</f>
        <v>0</v>
      </c>
      <c r="J327" s="43">
        <v>0</v>
      </c>
      <c r="K327" s="43">
        <v>0</v>
      </c>
      <c r="L327" s="88">
        <v>10000</v>
      </c>
    </row>
    <row r="328" spans="2:12" ht="12">
      <c r="B328" s="27"/>
      <c r="D328" s="24"/>
      <c r="E328" s="30"/>
      <c r="F328" s="30"/>
      <c r="G328" s="30"/>
      <c r="H328" s="30"/>
      <c r="I328" s="30"/>
      <c r="J328" s="30"/>
      <c r="K328" s="30"/>
      <c r="L328" s="86"/>
    </row>
    <row r="329" spans="1:12" ht="12.75" thickBot="1">
      <c r="A329" s="15" t="s">
        <v>171</v>
      </c>
      <c r="B329" s="27"/>
      <c r="C329" s="16" t="s">
        <v>172</v>
      </c>
      <c r="D329" s="24" t="s">
        <v>173</v>
      </c>
      <c r="E329" s="28">
        <v>0</v>
      </c>
      <c r="F329" s="28">
        <v>0</v>
      </c>
      <c r="G329" s="28">
        <v>0</v>
      </c>
      <c r="H329" s="28">
        <v>0</v>
      </c>
      <c r="I329" s="28"/>
      <c r="J329" s="28"/>
      <c r="K329" s="28"/>
      <c r="L329" s="85"/>
    </row>
    <row r="330" spans="4:12" ht="13.5" thickBot="1" thickTop="1">
      <c r="D330" s="37" t="s">
        <v>155</v>
      </c>
      <c r="E330" s="28">
        <f>+E327+E322+E317+E308+E303+E299</f>
        <v>651135</v>
      </c>
      <c r="F330" s="28">
        <f>+F327+F322+F317+F308+F303+F299</f>
        <v>524353</v>
      </c>
      <c r="G330" s="28">
        <f>+G327+G322+G317+G308+G303+G299</f>
        <v>333908</v>
      </c>
      <c r="H330" s="28">
        <f>+H327+H322+H317+H308+H303+H299</f>
        <v>436894</v>
      </c>
      <c r="I330" s="28">
        <f>+I327+I322+I317+I308+I303+I299</f>
        <v>444177</v>
      </c>
      <c r="J330" s="28">
        <v>635255.1095</v>
      </c>
      <c r="K330" s="28">
        <v>635255.1095</v>
      </c>
      <c r="L330" s="28">
        <v>485255.1095</v>
      </c>
    </row>
    <row r="331" spans="4:12" ht="12.75" thickTop="1">
      <c r="D331" s="37"/>
      <c r="E331" s="37"/>
      <c r="F331" s="37"/>
      <c r="G331" s="30"/>
      <c r="H331" s="30"/>
      <c r="I331" s="30"/>
      <c r="J331" s="30"/>
      <c r="K331" s="30"/>
      <c r="L331" s="86"/>
    </row>
    <row r="332" spans="1:12" ht="12">
      <c r="A332" s="21" t="s">
        <v>291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89"/>
    </row>
    <row r="333" ht="12">
      <c r="A333" s="29" t="s">
        <v>104</v>
      </c>
    </row>
    <row r="334" spans="2:12" ht="12.75" thickBot="1">
      <c r="B334" s="15" t="s">
        <v>105</v>
      </c>
      <c r="C334" s="16" t="s">
        <v>156</v>
      </c>
      <c r="D334" s="24"/>
      <c r="E334" s="28">
        <v>445609</v>
      </c>
      <c r="F334" s="28">
        <v>449809</v>
      </c>
      <c r="G334" s="28">
        <v>452805</v>
      </c>
      <c r="H334" s="28">
        <v>458628</v>
      </c>
      <c r="I334" s="28">
        <v>444002</v>
      </c>
      <c r="J334" s="28">
        <v>475080.1095</v>
      </c>
      <c r="K334" s="28">
        <v>475080.1095</v>
      </c>
      <c r="L334" s="28">
        <v>485080.1095</v>
      </c>
    </row>
    <row r="335" spans="1:12" ht="12.75" thickTop="1">
      <c r="A335" s="29" t="s">
        <v>157</v>
      </c>
      <c r="D335" s="24"/>
      <c r="E335" s="30"/>
      <c r="F335" s="30"/>
      <c r="G335" s="30"/>
      <c r="H335" s="30"/>
      <c r="I335" s="30"/>
      <c r="J335" s="30"/>
      <c r="K335" s="30"/>
      <c r="L335" s="86"/>
    </row>
    <row r="336" spans="1:12" ht="12">
      <c r="A336" s="29" t="s">
        <v>116</v>
      </c>
      <c r="B336" s="45"/>
      <c r="D336" s="24"/>
      <c r="E336" s="30"/>
      <c r="F336" s="30"/>
      <c r="G336" s="30"/>
      <c r="H336" s="30"/>
      <c r="I336" s="30"/>
      <c r="J336" s="30"/>
      <c r="K336" s="30"/>
      <c r="L336" s="86"/>
    </row>
    <row r="337" spans="2:12" ht="12">
      <c r="B337" s="45" t="s">
        <v>117</v>
      </c>
      <c r="C337" s="16" t="s">
        <v>158</v>
      </c>
      <c r="D337" s="24"/>
      <c r="E337" s="30">
        <v>338</v>
      </c>
      <c r="F337" s="30">
        <v>178</v>
      </c>
      <c r="G337" s="30">
        <v>371</v>
      </c>
      <c r="H337" s="30">
        <v>241</v>
      </c>
      <c r="I337" s="30">
        <v>175</v>
      </c>
      <c r="J337" s="30">
        <v>175</v>
      </c>
      <c r="K337" s="30">
        <v>175</v>
      </c>
      <c r="L337" s="86">
        <v>175</v>
      </c>
    </row>
    <row r="338" spans="1:6" ht="12">
      <c r="A338" s="29" t="s">
        <v>355</v>
      </c>
      <c r="E338" s="15"/>
      <c r="F338" s="15"/>
    </row>
    <row r="339" spans="1:12" ht="12">
      <c r="A339" s="29"/>
      <c r="B339" s="15" t="s">
        <v>356</v>
      </c>
      <c r="C339" s="16" t="s">
        <v>381</v>
      </c>
      <c r="E339" s="15">
        <v>0</v>
      </c>
      <c r="F339" s="15">
        <v>30367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83">
        <v>0</v>
      </c>
    </row>
    <row r="340" spans="4:12" ht="12">
      <c r="D340" s="37" t="s">
        <v>161</v>
      </c>
      <c r="E340" s="43">
        <f>SUM(E336:E339)</f>
        <v>338</v>
      </c>
      <c r="F340" s="43">
        <f>SUM(F336:F339)</f>
        <v>30545</v>
      </c>
      <c r="G340" s="43">
        <f>SUM(G336:G339)</f>
        <v>371</v>
      </c>
      <c r="H340" s="43">
        <f>SUM(H336:H339)</f>
        <v>241</v>
      </c>
      <c r="I340" s="43">
        <f>SUM(I336:I339)</f>
        <v>175</v>
      </c>
      <c r="J340" s="43">
        <v>175</v>
      </c>
      <c r="K340" s="43">
        <v>175</v>
      </c>
      <c r="L340" s="43">
        <v>175</v>
      </c>
    </row>
    <row r="341" spans="1:12" ht="12">
      <c r="A341" s="57" t="s">
        <v>135</v>
      </c>
      <c r="D341" s="37"/>
      <c r="E341" s="30"/>
      <c r="F341" s="30"/>
      <c r="G341" s="30"/>
      <c r="H341" s="30"/>
      <c r="I341" s="30"/>
      <c r="J341" s="30"/>
      <c r="K341" s="30"/>
      <c r="L341" s="86"/>
    </row>
    <row r="342" spans="2:12" ht="12">
      <c r="B342" s="36" t="s">
        <v>162</v>
      </c>
      <c r="D342" s="37"/>
      <c r="E342" s="30"/>
      <c r="F342" s="30"/>
      <c r="G342" s="30"/>
      <c r="H342" s="30"/>
      <c r="I342" s="30"/>
      <c r="J342" s="30"/>
      <c r="K342" s="30"/>
      <c r="L342" s="86"/>
    </row>
    <row r="343" spans="2:12" ht="12.75" thickBot="1">
      <c r="B343" s="36" t="s">
        <v>136</v>
      </c>
      <c r="C343" s="16" t="s">
        <v>169</v>
      </c>
      <c r="D343" s="37"/>
      <c r="E343" s="28">
        <v>0</v>
      </c>
      <c r="F343" s="28">
        <v>0</v>
      </c>
      <c r="G343" s="28">
        <v>0</v>
      </c>
      <c r="H343" s="28">
        <v>0</v>
      </c>
      <c r="I343" s="28"/>
      <c r="J343" s="28">
        <v>160000</v>
      </c>
      <c r="K343" s="28">
        <v>160000</v>
      </c>
      <c r="L343" s="85">
        <v>0</v>
      </c>
    </row>
    <row r="344" spans="4:12" ht="13.5" thickBot="1" thickTop="1">
      <c r="D344" s="37" t="s">
        <v>138</v>
      </c>
      <c r="E344" s="28">
        <f>+E340+E334+E343+E342</f>
        <v>445947</v>
      </c>
      <c r="F344" s="28">
        <f>+F340+F334+F343+F342</f>
        <v>480354</v>
      </c>
      <c r="G344" s="28">
        <f>+G340+G334+G343+G342</f>
        <v>453176</v>
      </c>
      <c r="H344" s="28">
        <f>+H340+H334+H343+H342</f>
        <v>458869</v>
      </c>
      <c r="I344" s="28">
        <f>+I340+I334+I343+I342</f>
        <v>444177</v>
      </c>
      <c r="J344" s="28">
        <v>635255.1095</v>
      </c>
      <c r="K344" s="28">
        <v>635255.1095</v>
      </c>
      <c r="L344" s="85">
        <v>485255.1095</v>
      </c>
    </row>
    <row r="345" spans="4:12" ht="13.5" thickBot="1" thickTop="1">
      <c r="D345" s="27" t="s">
        <v>139</v>
      </c>
      <c r="E345" s="28">
        <f>+E344-E330</f>
        <v>-205188</v>
      </c>
      <c r="F345" s="28">
        <f>+F344-F330</f>
        <v>-43999</v>
      </c>
      <c r="G345" s="28">
        <f>+G344-G330</f>
        <v>119268</v>
      </c>
      <c r="H345" s="28">
        <f>+H344-H330</f>
        <v>21975</v>
      </c>
      <c r="I345" s="28">
        <f>+I344-I330</f>
        <v>0</v>
      </c>
      <c r="J345" s="46">
        <v>0</v>
      </c>
      <c r="K345" s="46">
        <v>0</v>
      </c>
      <c r="L345" s="85">
        <v>0</v>
      </c>
    </row>
    <row r="346" spans="4:12" ht="12.75" thickTop="1">
      <c r="D346" s="27"/>
      <c r="E346" s="27"/>
      <c r="F346" s="27"/>
      <c r="G346" s="30"/>
      <c r="H346" s="30"/>
      <c r="I346" s="30"/>
      <c r="J346" s="30"/>
      <c r="K346" s="30"/>
      <c r="L346" s="86"/>
    </row>
    <row r="347" spans="1:12" ht="12">
      <c r="A347" s="47"/>
      <c r="B347" s="47"/>
      <c r="C347" s="48"/>
      <c r="D347" s="49"/>
      <c r="E347" s="49"/>
      <c r="F347" s="49"/>
      <c r="G347" s="50"/>
      <c r="H347" s="50"/>
      <c r="I347" s="50"/>
      <c r="J347" s="50"/>
      <c r="K347" s="50"/>
      <c r="L347" s="90"/>
    </row>
    <row r="349" spans="1:12" ht="12">
      <c r="A349" s="21" t="s">
        <v>292</v>
      </c>
      <c r="B349" s="22"/>
      <c r="C349" s="22"/>
      <c r="D349" s="51"/>
      <c r="E349" s="51"/>
      <c r="F349" s="51"/>
      <c r="G349" s="52"/>
      <c r="H349" s="52"/>
      <c r="I349" s="52"/>
      <c r="J349" s="52"/>
      <c r="K349" s="52"/>
      <c r="L349" s="92"/>
    </row>
    <row r="350" spans="1:12" ht="12">
      <c r="A350" s="21"/>
      <c r="B350" s="22"/>
      <c r="C350" s="22"/>
      <c r="D350" s="51"/>
      <c r="E350" s="51"/>
      <c r="F350" s="51"/>
      <c r="G350" s="52"/>
      <c r="H350" s="52"/>
      <c r="I350" s="52"/>
      <c r="J350" s="52"/>
      <c r="K350" s="52"/>
      <c r="L350" s="92"/>
    </row>
    <row r="351" ht="12">
      <c r="A351" s="29" t="s">
        <v>323</v>
      </c>
    </row>
    <row r="352" spans="2:12" ht="12">
      <c r="B352" s="15" t="s">
        <v>324</v>
      </c>
      <c r="C352" s="16" t="s">
        <v>386</v>
      </c>
      <c r="D352" s="24" t="s">
        <v>24</v>
      </c>
      <c r="E352" s="26">
        <v>0</v>
      </c>
      <c r="F352" s="26">
        <v>0</v>
      </c>
      <c r="G352" s="26">
        <v>8873</v>
      </c>
      <c r="H352" s="26">
        <v>13850</v>
      </c>
      <c r="I352" s="53">
        <v>0</v>
      </c>
      <c r="J352" s="53">
        <v>0</v>
      </c>
      <c r="K352" s="53">
        <v>0</v>
      </c>
      <c r="L352" s="84">
        <v>0</v>
      </c>
    </row>
    <row r="353" spans="2:12" ht="12.75" thickBot="1">
      <c r="B353" s="27" t="s">
        <v>25</v>
      </c>
      <c r="C353" s="16" t="s">
        <v>386</v>
      </c>
      <c r="D353" s="24" t="s">
        <v>26</v>
      </c>
      <c r="E353" s="28">
        <f>SUM(E352:E352)</f>
        <v>0</v>
      </c>
      <c r="F353" s="28">
        <f>SUM(F352:F352)</f>
        <v>0</v>
      </c>
      <c r="G353" s="28">
        <f>SUM(G352:G352)</f>
        <v>8873</v>
      </c>
      <c r="H353" s="28">
        <f>SUM(H352:H352)</f>
        <v>13850</v>
      </c>
      <c r="I353" s="54">
        <f>SUM(I352:I352)</f>
        <v>0</v>
      </c>
      <c r="J353" s="54">
        <v>0</v>
      </c>
      <c r="K353" s="54">
        <v>0</v>
      </c>
      <c r="L353" s="85">
        <v>0</v>
      </c>
    </row>
    <row r="354" spans="1:6" ht="12.75" thickTop="1">
      <c r="A354" s="29" t="s">
        <v>140</v>
      </c>
      <c r="E354" s="15"/>
      <c r="F354" s="15"/>
    </row>
    <row r="355" spans="2:12" ht="12">
      <c r="B355" s="15" t="s">
        <v>295</v>
      </c>
      <c r="C355" s="16" t="s">
        <v>293</v>
      </c>
      <c r="D355" s="24" t="s">
        <v>22</v>
      </c>
      <c r="E355" s="15">
        <v>74107</v>
      </c>
      <c r="F355" s="15">
        <v>74174</v>
      </c>
      <c r="G355" s="15">
        <v>84064</v>
      </c>
      <c r="H355" s="15">
        <v>82516</v>
      </c>
      <c r="I355" s="15">
        <v>84992</v>
      </c>
      <c r="J355" s="15">
        <v>87541</v>
      </c>
      <c r="K355" s="15">
        <v>87541</v>
      </c>
      <c r="L355" s="83">
        <v>87541</v>
      </c>
    </row>
    <row r="356" spans="2:12" ht="12">
      <c r="B356" s="15" t="s">
        <v>296</v>
      </c>
      <c r="C356" s="16" t="s">
        <v>293</v>
      </c>
      <c r="D356" s="24" t="s">
        <v>24</v>
      </c>
      <c r="E356" s="26">
        <v>47141</v>
      </c>
      <c r="F356" s="26">
        <v>56649</v>
      </c>
      <c r="G356" s="26">
        <v>41541</v>
      </c>
      <c r="H356" s="26">
        <v>35540</v>
      </c>
      <c r="I356" s="26">
        <v>47900</v>
      </c>
      <c r="J356" s="26">
        <v>49337</v>
      </c>
      <c r="K356" s="26">
        <v>49337</v>
      </c>
      <c r="L356" s="84">
        <v>49337</v>
      </c>
    </row>
    <row r="357" spans="2:12" ht="12.75" thickBot="1">
      <c r="B357" s="27" t="s">
        <v>25</v>
      </c>
      <c r="C357" s="16" t="s">
        <v>293</v>
      </c>
      <c r="D357" s="24" t="s">
        <v>26</v>
      </c>
      <c r="E357" s="28">
        <f>SUM(E355:E356)</f>
        <v>121248</v>
      </c>
      <c r="F357" s="28">
        <f>SUM(F355:F356)</f>
        <v>130823</v>
      </c>
      <c r="G357" s="28">
        <f>SUM(G355:G356)</f>
        <v>125605</v>
      </c>
      <c r="H357" s="28">
        <f>SUM(H355:H356)</f>
        <v>118056</v>
      </c>
      <c r="I357" s="28">
        <f>SUM(I355:I356)</f>
        <v>132892</v>
      </c>
      <c r="J357" s="28">
        <v>136878</v>
      </c>
      <c r="K357" s="28">
        <v>136878</v>
      </c>
      <c r="L357" s="85">
        <v>136878</v>
      </c>
    </row>
    <row r="358" spans="1:6" ht="12.75" thickTop="1">
      <c r="A358" s="29" t="s">
        <v>141</v>
      </c>
      <c r="E358" s="15"/>
      <c r="F358" s="15"/>
    </row>
    <row r="359" spans="2:12" ht="12">
      <c r="B359" s="15" t="s">
        <v>297</v>
      </c>
      <c r="C359" s="16" t="s">
        <v>294</v>
      </c>
      <c r="D359" s="24" t="s">
        <v>29</v>
      </c>
      <c r="E359" s="26">
        <v>96788</v>
      </c>
      <c r="F359" s="26">
        <v>99899</v>
      </c>
      <c r="G359" s="26">
        <v>68690</v>
      </c>
      <c r="H359" s="26">
        <v>74035</v>
      </c>
      <c r="I359" s="53">
        <v>99900</v>
      </c>
      <c r="J359" s="53">
        <v>110000</v>
      </c>
      <c r="K359" s="53">
        <v>110000</v>
      </c>
      <c r="L359" s="84">
        <v>110000</v>
      </c>
    </row>
    <row r="360" spans="2:12" ht="12.75" thickBot="1">
      <c r="B360" s="27" t="s">
        <v>25</v>
      </c>
      <c r="C360" s="16" t="s">
        <v>294</v>
      </c>
      <c r="D360" s="24" t="s">
        <v>26</v>
      </c>
      <c r="E360" s="28">
        <f>SUM(E359:E359)</f>
        <v>96788</v>
      </c>
      <c r="F360" s="28">
        <f>SUM(F359:F359)</f>
        <v>99899</v>
      </c>
      <c r="G360" s="28">
        <f>SUM(G359:G359)</f>
        <v>68690</v>
      </c>
      <c r="H360" s="28">
        <f>SUM(H359:H359)</f>
        <v>74035</v>
      </c>
      <c r="I360" s="54">
        <f>SUM(I359:I359)</f>
        <v>99900</v>
      </c>
      <c r="J360" s="54">
        <v>110000</v>
      </c>
      <c r="K360" s="54">
        <v>110000</v>
      </c>
      <c r="L360" s="85">
        <v>110000</v>
      </c>
    </row>
    <row r="361" spans="1:11" ht="12.75" thickTop="1">
      <c r="A361" s="29" t="s">
        <v>298</v>
      </c>
      <c r="E361" s="15"/>
      <c r="F361" s="15"/>
      <c r="I361" s="55"/>
      <c r="J361" s="55"/>
      <c r="K361" s="55"/>
    </row>
    <row r="362" spans="2:12" ht="12">
      <c r="B362" s="15" t="s">
        <v>299</v>
      </c>
      <c r="C362" s="16" t="s">
        <v>302</v>
      </c>
      <c r="D362" s="24" t="s">
        <v>22</v>
      </c>
      <c r="E362" s="15">
        <v>1812</v>
      </c>
      <c r="F362" s="15">
        <v>12452</v>
      </c>
      <c r="G362" s="15">
        <v>15195</v>
      </c>
      <c r="H362" s="15">
        <v>17577</v>
      </c>
      <c r="I362" s="55">
        <v>18105</v>
      </c>
      <c r="J362" s="55">
        <v>18648</v>
      </c>
      <c r="K362" s="55">
        <v>18648</v>
      </c>
      <c r="L362" s="83">
        <v>18648</v>
      </c>
    </row>
    <row r="363" spans="2:12" ht="12">
      <c r="B363" s="15" t="s">
        <v>300</v>
      </c>
      <c r="C363" s="16" t="s">
        <v>302</v>
      </c>
      <c r="D363" s="24" t="s">
        <v>29</v>
      </c>
      <c r="E363" s="15">
        <v>0</v>
      </c>
      <c r="F363" s="15">
        <v>0</v>
      </c>
      <c r="G363" s="15">
        <v>0</v>
      </c>
      <c r="H363" s="15">
        <v>0</v>
      </c>
      <c r="I363" s="55">
        <v>6000</v>
      </c>
      <c r="J363" s="55">
        <v>6180</v>
      </c>
      <c r="K363" s="55">
        <v>6180</v>
      </c>
      <c r="L363" s="83">
        <v>6180</v>
      </c>
    </row>
    <row r="364" spans="2:12" ht="12">
      <c r="B364" s="15" t="s">
        <v>301</v>
      </c>
      <c r="C364" s="16" t="s">
        <v>302</v>
      </c>
      <c r="D364" s="24" t="s">
        <v>24</v>
      </c>
      <c r="E364" s="26">
        <v>5317</v>
      </c>
      <c r="F364" s="26">
        <v>4401</v>
      </c>
      <c r="G364" s="26">
        <v>2798</v>
      </c>
      <c r="H364" s="26">
        <v>0</v>
      </c>
      <c r="I364" s="53">
        <v>4400</v>
      </c>
      <c r="J364" s="53">
        <v>4532</v>
      </c>
      <c r="K364" s="53">
        <v>4532</v>
      </c>
      <c r="L364" s="84">
        <v>4532</v>
      </c>
    </row>
    <row r="365" spans="2:12" ht="12.75" thickBot="1">
      <c r="B365" s="27" t="s">
        <v>25</v>
      </c>
      <c r="C365" s="16" t="s">
        <v>302</v>
      </c>
      <c r="D365" s="24" t="s">
        <v>26</v>
      </c>
      <c r="E365" s="28">
        <f>SUM(E362:E364)</f>
        <v>7129</v>
      </c>
      <c r="F365" s="28">
        <f>SUM(F362:F364)</f>
        <v>16853</v>
      </c>
      <c r="G365" s="28">
        <f>SUM(G362:G364)</f>
        <v>17993</v>
      </c>
      <c r="H365" s="28">
        <f>SUM(H362:H364)</f>
        <v>17577</v>
      </c>
      <c r="I365" s="54">
        <f>SUM(I362:I364)</f>
        <v>28505</v>
      </c>
      <c r="J365" s="54">
        <v>29360</v>
      </c>
      <c r="K365" s="54">
        <v>29360</v>
      </c>
      <c r="L365" s="85">
        <v>29360</v>
      </c>
    </row>
    <row r="366" ht="12.75" thickTop="1"/>
    <row r="367" ht="12">
      <c r="A367" s="33" t="s">
        <v>170</v>
      </c>
    </row>
    <row r="368" spans="2:12" ht="12">
      <c r="B368" s="30" t="s">
        <v>305</v>
      </c>
      <c r="C368" s="65" t="s">
        <v>303</v>
      </c>
      <c r="D368" s="24" t="s">
        <v>22</v>
      </c>
      <c r="E368" s="30">
        <v>42255</v>
      </c>
      <c r="F368" s="30">
        <v>43423</v>
      </c>
      <c r="G368" s="30">
        <v>43066</v>
      </c>
      <c r="H368" s="30">
        <v>56816</v>
      </c>
      <c r="I368" s="30">
        <v>61919</v>
      </c>
      <c r="J368" s="30">
        <v>63776</v>
      </c>
      <c r="K368" s="30">
        <v>63776</v>
      </c>
      <c r="L368" s="86">
        <v>63776</v>
      </c>
    </row>
    <row r="369" spans="2:12" ht="12">
      <c r="B369" s="15" t="s">
        <v>304</v>
      </c>
      <c r="C369" s="16" t="s">
        <v>303</v>
      </c>
      <c r="D369" s="24" t="s">
        <v>24</v>
      </c>
      <c r="E369" s="26">
        <v>94550</v>
      </c>
      <c r="F369" s="26">
        <v>113830</v>
      </c>
      <c r="G369" s="26">
        <v>61100</v>
      </c>
      <c r="H369" s="26">
        <v>88100</v>
      </c>
      <c r="I369" s="26">
        <v>62300</v>
      </c>
      <c r="J369" s="26">
        <v>64169</v>
      </c>
      <c r="K369" s="26">
        <v>64169</v>
      </c>
      <c r="L369" s="84">
        <v>64169</v>
      </c>
    </row>
    <row r="370" spans="2:12" ht="12.75" thickBot="1">
      <c r="B370" s="27" t="s">
        <v>25</v>
      </c>
      <c r="C370" s="16" t="s">
        <v>303</v>
      </c>
      <c r="D370" s="24" t="s">
        <v>26</v>
      </c>
      <c r="E370" s="42">
        <f>SUM(E368:E369)</f>
        <v>136805</v>
      </c>
      <c r="F370" s="42">
        <f>SUM(F368:F369)</f>
        <v>157253</v>
      </c>
      <c r="G370" s="42">
        <f>SUM(G368:G369)</f>
        <v>104166</v>
      </c>
      <c r="H370" s="42">
        <f>SUM(H368:H369)</f>
        <v>144916</v>
      </c>
      <c r="I370" s="42">
        <f>SUM(I368:I369)</f>
        <v>124219</v>
      </c>
      <c r="J370" s="42">
        <v>127945</v>
      </c>
      <c r="K370" s="42">
        <v>127945</v>
      </c>
      <c r="L370" s="87">
        <v>127945</v>
      </c>
    </row>
    <row r="371" spans="5:6" ht="12.75" thickTop="1">
      <c r="E371" s="15"/>
      <c r="F371" s="15"/>
    </row>
    <row r="372" spans="1:12" ht="12">
      <c r="A372" s="29" t="s">
        <v>79</v>
      </c>
      <c r="E372" s="30"/>
      <c r="F372" s="30"/>
      <c r="G372" s="30"/>
      <c r="H372" s="30"/>
      <c r="I372" s="30"/>
      <c r="J372" s="30"/>
      <c r="K372" s="30"/>
      <c r="L372" s="86"/>
    </row>
    <row r="373" spans="2:12" ht="12">
      <c r="B373" s="15" t="s">
        <v>80</v>
      </c>
      <c r="C373" s="16" t="s">
        <v>306</v>
      </c>
      <c r="D373" s="24" t="s">
        <v>82</v>
      </c>
      <c r="E373" s="30">
        <v>15187</v>
      </c>
      <c r="F373" s="30">
        <v>14902</v>
      </c>
      <c r="G373" s="30">
        <v>30619</v>
      </c>
      <c r="H373" s="30">
        <v>31198</v>
      </c>
      <c r="I373" s="30">
        <v>21747</v>
      </c>
      <c r="J373" s="30">
        <v>46972</v>
      </c>
      <c r="K373" s="30">
        <v>46972</v>
      </c>
      <c r="L373" s="86">
        <v>46972</v>
      </c>
    </row>
    <row r="374" spans="2:12" ht="12">
      <c r="B374" s="15" t="s">
        <v>83</v>
      </c>
      <c r="C374" s="16" t="s">
        <v>307</v>
      </c>
      <c r="D374" s="24" t="s">
        <v>82</v>
      </c>
      <c r="E374" s="30">
        <v>9040</v>
      </c>
      <c r="F374" s="30">
        <v>9943</v>
      </c>
      <c r="G374" s="30">
        <v>10957</v>
      </c>
      <c r="H374" s="30">
        <v>12804</v>
      </c>
      <c r="I374" s="30">
        <v>12624</v>
      </c>
      <c r="J374" s="30">
        <v>13002.3225</v>
      </c>
      <c r="K374" s="30">
        <v>13002.3225</v>
      </c>
      <c r="L374" s="86">
        <v>13002.3225</v>
      </c>
    </row>
    <row r="375" spans="2:12" ht="12">
      <c r="B375" s="35" t="s">
        <v>85</v>
      </c>
      <c r="C375" s="16" t="s">
        <v>308</v>
      </c>
      <c r="D375" s="24" t="s">
        <v>82</v>
      </c>
      <c r="E375" s="30">
        <v>7037</v>
      </c>
      <c r="F375" s="30">
        <v>12283</v>
      </c>
      <c r="G375" s="30">
        <v>13349</v>
      </c>
      <c r="H375" s="30">
        <v>13322</v>
      </c>
      <c r="I375" s="30">
        <v>15420</v>
      </c>
      <c r="J375" s="30">
        <v>15420</v>
      </c>
      <c r="K375" s="30">
        <v>15420</v>
      </c>
      <c r="L375" s="86">
        <v>15420</v>
      </c>
    </row>
    <row r="376" spans="2:12" ht="12">
      <c r="B376" s="35" t="s">
        <v>87</v>
      </c>
      <c r="C376" s="16" t="s">
        <v>309</v>
      </c>
      <c r="D376" s="24" t="s">
        <v>82</v>
      </c>
      <c r="E376" s="30">
        <v>630</v>
      </c>
      <c r="F376" s="30">
        <v>665</v>
      </c>
      <c r="G376" s="30">
        <v>233</v>
      </c>
      <c r="H376" s="30">
        <v>269</v>
      </c>
      <c r="I376" s="30">
        <v>700</v>
      </c>
      <c r="J376" s="30">
        <v>700</v>
      </c>
      <c r="K376" s="30">
        <v>700</v>
      </c>
      <c r="L376" s="86">
        <v>700</v>
      </c>
    </row>
    <row r="377" spans="2:12" ht="12">
      <c r="B377" s="35" t="s">
        <v>89</v>
      </c>
      <c r="C377" s="16" t="s">
        <v>310</v>
      </c>
      <c r="D377" s="24" t="s">
        <v>82</v>
      </c>
      <c r="E377" s="30">
        <v>355</v>
      </c>
      <c r="F377" s="30">
        <v>300</v>
      </c>
      <c r="G377" s="30">
        <v>305</v>
      </c>
      <c r="H377" s="30">
        <v>253</v>
      </c>
      <c r="I377" s="30">
        <v>400</v>
      </c>
      <c r="J377" s="30">
        <v>400</v>
      </c>
      <c r="K377" s="30">
        <v>400</v>
      </c>
      <c r="L377" s="86">
        <v>400</v>
      </c>
    </row>
    <row r="378" spans="2:12" ht="12">
      <c r="B378" s="35" t="s">
        <v>91</v>
      </c>
      <c r="C378" s="16" t="s">
        <v>311</v>
      </c>
      <c r="D378" s="24" t="s">
        <v>82</v>
      </c>
      <c r="E378" s="26">
        <v>64422</v>
      </c>
      <c r="F378" s="26">
        <v>45505</v>
      </c>
      <c r="G378" s="26">
        <v>51528</v>
      </c>
      <c r="H378" s="26">
        <v>43979</v>
      </c>
      <c r="I378" s="56">
        <v>64801</v>
      </c>
      <c r="J378" s="56">
        <v>70000</v>
      </c>
      <c r="K378" s="26">
        <v>70000</v>
      </c>
      <c r="L378" s="84">
        <v>70000</v>
      </c>
    </row>
    <row r="379" spans="2:12" ht="12.75" thickBot="1">
      <c r="B379" s="27" t="s">
        <v>25</v>
      </c>
      <c r="C379" s="16" t="s">
        <v>312</v>
      </c>
      <c r="D379" s="24" t="s">
        <v>82</v>
      </c>
      <c r="E379" s="28">
        <f>SUM(E373:E378)</f>
        <v>96671</v>
      </c>
      <c r="F379" s="28">
        <f>SUM(F373:F378)</f>
        <v>83598</v>
      </c>
      <c r="G379" s="28">
        <f>SUM(G373:G378)</f>
        <v>106991</v>
      </c>
      <c r="H379" s="28">
        <f>SUM(H373:H378)</f>
        <v>101825</v>
      </c>
      <c r="I379" s="28">
        <f>SUM(I373:I378)</f>
        <v>115692</v>
      </c>
      <c r="J379" s="28">
        <v>146494.3225</v>
      </c>
      <c r="K379" s="28">
        <v>146494.3225</v>
      </c>
      <c r="L379" s="85">
        <v>146494.3225</v>
      </c>
    </row>
    <row r="380" spans="2:12" ht="12.75" thickTop="1">
      <c r="B380" s="27"/>
      <c r="D380" s="24"/>
      <c r="E380" s="30"/>
      <c r="F380" s="30"/>
      <c r="G380" s="30"/>
      <c r="H380" s="30"/>
      <c r="I380" s="30"/>
      <c r="J380" s="30"/>
      <c r="K380" s="30"/>
      <c r="L380" s="86"/>
    </row>
    <row r="381" spans="1:6" ht="12">
      <c r="A381" s="29" t="s">
        <v>387</v>
      </c>
      <c r="E381" s="15"/>
      <c r="F381" s="15"/>
    </row>
    <row r="382" spans="2:12" ht="12">
      <c r="B382" s="15" t="s">
        <v>368</v>
      </c>
      <c r="C382" s="16" t="s">
        <v>388</v>
      </c>
      <c r="D382" s="24" t="s">
        <v>173</v>
      </c>
      <c r="E382" s="26">
        <v>0</v>
      </c>
      <c r="F382" s="26">
        <v>0</v>
      </c>
      <c r="G382" s="26">
        <v>11800</v>
      </c>
      <c r="H382" s="26">
        <v>0</v>
      </c>
      <c r="I382" s="53">
        <v>0</v>
      </c>
      <c r="J382" s="53">
        <v>0</v>
      </c>
      <c r="K382" s="53">
        <v>0</v>
      </c>
      <c r="L382" s="84">
        <v>0</v>
      </c>
    </row>
    <row r="383" spans="2:12" ht="12.75" thickBot="1">
      <c r="B383" s="27" t="s">
        <v>25</v>
      </c>
      <c r="C383" s="16" t="s">
        <v>388</v>
      </c>
      <c r="D383" s="24" t="s">
        <v>26</v>
      </c>
      <c r="E383" s="28">
        <f>SUM(E382:E382)</f>
        <v>0</v>
      </c>
      <c r="F383" s="28">
        <f>SUM(F382:F382)</f>
        <v>0</v>
      </c>
      <c r="G383" s="28">
        <f>SUM(G382:G382)</f>
        <v>11800</v>
      </c>
      <c r="H383" s="28">
        <f>SUM(H382:H382)</f>
        <v>0</v>
      </c>
      <c r="I383" s="54">
        <f>SUM(I382:I382)</f>
        <v>0</v>
      </c>
      <c r="J383" s="54">
        <v>0</v>
      </c>
      <c r="K383" s="54">
        <v>0</v>
      </c>
      <c r="L383" s="85">
        <v>0</v>
      </c>
    </row>
    <row r="384" spans="4:12" ht="13.5" thickBot="1" thickTop="1">
      <c r="D384" s="37" t="s">
        <v>155</v>
      </c>
      <c r="E384" s="28">
        <f>E379+E365+E360+E357+E370+E353</f>
        <v>458641</v>
      </c>
      <c r="F384" s="28">
        <f>F379+F365+F360+F357+F370+F353</f>
        <v>488426</v>
      </c>
      <c r="G384" s="28">
        <f>G379+G365+G360+G357+G370+G353</f>
        <v>432318</v>
      </c>
      <c r="H384" s="28">
        <f>H379+H365+H360+H357+H370+H353</f>
        <v>470259</v>
      </c>
      <c r="I384" s="28">
        <f>I379+I365+I360+I357+I370+I353</f>
        <v>501208</v>
      </c>
      <c r="J384" s="28">
        <v>550677.3225</v>
      </c>
      <c r="K384" s="28">
        <v>550677.3225</v>
      </c>
      <c r="L384" s="28">
        <v>550677.3225</v>
      </c>
    </row>
    <row r="385" spans="4:12" ht="12.75" thickTop="1">
      <c r="D385" s="37"/>
      <c r="E385" s="37"/>
      <c r="F385" s="37"/>
      <c r="G385" s="30"/>
      <c r="H385" s="30"/>
      <c r="I385" s="30"/>
      <c r="J385" s="30"/>
      <c r="K385" s="30"/>
      <c r="L385" s="86"/>
    </row>
    <row r="386" spans="1:12" ht="12">
      <c r="A386" s="21" t="s">
        <v>316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89"/>
    </row>
    <row r="387" ht="12">
      <c r="A387" s="29" t="s">
        <v>104</v>
      </c>
    </row>
    <row r="388" spans="2:12" ht="12.75" thickBot="1">
      <c r="B388" s="15" t="s">
        <v>105</v>
      </c>
      <c r="C388" s="16" t="s">
        <v>313</v>
      </c>
      <c r="D388" s="24"/>
      <c r="E388" s="28">
        <v>223520</v>
      </c>
      <c r="F388" s="28">
        <v>227894</v>
      </c>
      <c r="G388" s="28">
        <v>231890</v>
      </c>
      <c r="H388" s="28">
        <v>250875</v>
      </c>
      <c r="I388" s="28">
        <v>254108</v>
      </c>
      <c r="J388" s="28">
        <v>179842.3225</v>
      </c>
      <c r="K388" s="28">
        <v>179842.3225</v>
      </c>
      <c r="L388" s="28">
        <v>220837.3225</v>
      </c>
    </row>
    <row r="389" spans="1:12" ht="12.75" thickTop="1">
      <c r="A389" s="29" t="s">
        <v>157</v>
      </c>
      <c r="D389" s="24"/>
      <c r="E389" s="30"/>
      <c r="F389" s="30"/>
      <c r="G389" s="30"/>
      <c r="H389" s="30"/>
      <c r="I389" s="30"/>
      <c r="J389" s="30"/>
      <c r="K389" s="30"/>
      <c r="L389" s="86"/>
    </row>
    <row r="390" spans="2:12" ht="12">
      <c r="B390" s="45" t="s">
        <v>314</v>
      </c>
      <c r="C390" s="16" t="s">
        <v>349</v>
      </c>
      <c r="D390" s="24"/>
      <c r="E390" s="30">
        <v>144348</v>
      </c>
      <c r="F390" s="30">
        <v>149000</v>
      </c>
      <c r="G390" s="30">
        <v>145000</v>
      </c>
      <c r="H390" s="30">
        <v>145000</v>
      </c>
      <c r="I390" s="30">
        <v>145000</v>
      </c>
      <c r="J390" s="30">
        <v>145000</v>
      </c>
      <c r="K390" s="30">
        <v>145000</v>
      </c>
      <c r="L390" s="86">
        <v>145000</v>
      </c>
    </row>
    <row r="391" spans="1:12" ht="12">
      <c r="A391" s="29" t="s">
        <v>116</v>
      </c>
      <c r="B391" s="45"/>
      <c r="D391" s="24"/>
      <c r="E391" s="30"/>
      <c r="F391" s="30"/>
      <c r="G391" s="30"/>
      <c r="H391" s="30"/>
      <c r="I391" s="30"/>
      <c r="J391" s="30"/>
      <c r="K391" s="30"/>
      <c r="L391" s="86"/>
    </row>
    <row r="392" spans="2:12" ht="12">
      <c r="B392" s="45" t="s">
        <v>117</v>
      </c>
      <c r="C392" s="16" t="s">
        <v>315</v>
      </c>
      <c r="D392" s="24"/>
      <c r="E392" s="30">
        <v>60</v>
      </c>
      <c r="F392" s="30">
        <v>67</v>
      </c>
      <c r="G392" s="30">
        <v>340</v>
      </c>
      <c r="H392" s="30">
        <v>257</v>
      </c>
      <c r="I392" s="30">
        <v>100</v>
      </c>
      <c r="J392" s="30">
        <v>100</v>
      </c>
      <c r="K392" s="30">
        <v>100</v>
      </c>
      <c r="L392" s="86">
        <v>100</v>
      </c>
    </row>
    <row r="393" spans="1:12" ht="12">
      <c r="A393" s="57" t="s">
        <v>335</v>
      </c>
      <c r="B393" s="45"/>
      <c r="D393" s="24"/>
      <c r="E393" s="30"/>
      <c r="F393" s="30"/>
      <c r="G393" s="30"/>
      <c r="H393" s="30"/>
      <c r="I393" s="30"/>
      <c r="J393" s="30"/>
      <c r="K393" s="30"/>
      <c r="L393" s="86"/>
    </row>
    <row r="394" spans="2:12" ht="12">
      <c r="B394" s="45" t="s">
        <v>335</v>
      </c>
      <c r="C394" s="16" t="s">
        <v>334</v>
      </c>
      <c r="D394" s="24"/>
      <c r="E394" s="30">
        <v>0</v>
      </c>
      <c r="F394" s="30">
        <v>112</v>
      </c>
      <c r="G394" s="30">
        <v>0</v>
      </c>
      <c r="H394" s="30">
        <v>1474</v>
      </c>
      <c r="I394" s="30">
        <v>0</v>
      </c>
      <c r="J394" s="30">
        <v>0</v>
      </c>
      <c r="K394" s="30">
        <v>0</v>
      </c>
      <c r="L394" s="86">
        <v>0</v>
      </c>
    </row>
    <row r="395" spans="1:12" ht="12">
      <c r="A395" s="57" t="s">
        <v>383</v>
      </c>
      <c r="B395" s="45"/>
      <c r="D395" s="24"/>
      <c r="E395" s="30"/>
      <c r="F395" s="30"/>
      <c r="G395" s="30"/>
      <c r="H395" s="30"/>
      <c r="I395" s="30"/>
      <c r="J395" s="30"/>
      <c r="K395" s="30"/>
      <c r="L395" s="86"/>
    </row>
    <row r="396" spans="2:12" ht="12">
      <c r="B396" s="45" t="s">
        <v>383</v>
      </c>
      <c r="C396" s="16" t="s">
        <v>384</v>
      </c>
      <c r="D396" s="24"/>
      <c r="E396" s="30">
        <v>0</v>
      </c>
      <c r="F396" s="30">
        <v>0</v>
      </c>
      <c r="G396" s="30">
        <v>2239</v>
      </c>
      <c r="H396" s="30">
        <v>0</v>
      </c>
      <c r="I396" s="30">
        <v>0</v>
      </c>
      <c r="J396" s="30">
        <v>0</v>
      </c>
      <c r="K396" s="30">
        <v>0</v>
      </c>
      <c r="L396" s="86">
        <v>0</v>
      </c>
    </row>
    <row r="397" spans="1:12" ht="12">
      <c r="A397" s="29" t="s">
        <v>128</v>
      </c>
      <c r="E397" s="15"/>
      <c r="F397" s="15"/>
      <c r="K397" s="30"/>
      <c r="L397" s="86"/>
    </row>
    <row r="398" spans="2:12" ht="12">
      <c r="B398" s="35" t="s">
        <v>159</v>
      </c>
      <c r="C398" s="16" t="s">
        <v>318</v>
      </c>
      <c r="E398" s="30">
        <v>102354</v>
      </c>
      <c r="F398" s="30">
        <v>102379</v>
      </c>
      <c r="G398" s="30">
        <v>102368</v>
      </c>
      <c r="H398" s="30">
        <v>129063</v>
      </c>
      <c r="I398" s="30">
        <v>102000</v>
      </c>
      <c r="J398" s="30">
        <v>129000</v>
      </c>
      <c r="K398" s="30">
        <v>129000</v>
      </c>
      <c r="L398" s="86">
        <v>129000</v>
      </c>
    </row>
    <row r="399" spans="2:12" ht="12">
      <c r="B399" s="36" t="s">
        <v>160</v>
      </c>
      <c r="C399" s="16" t="s">
        <v>319</v>
      </c>
      <c r="E399" s="30">
        <v>0</v>
      </c>
      <c r="F399" s="30">
        <v>10155</v>
      </c>
      <c r="G399" s="30">
        <v>2787</v>
      </c>
      <c r="H399" s="30">
        <v>0</v>
      </c>
      <c r="I399" s="30">
        <v>0</v>
      </c>
      <c r="J399" s="30">
        <v>0</v>
      </c>
      <c r="K399" s="30">
        <v>0</v>
      </c>
      <c r="L399" s="86">
        <v>0</v>
      </c>
    </row>
    <row r="400" spans="1:12" ht="12">
      <c r="A400" s="29" t="s">
        <v>355</v>
      </c>
      <c r="E400" s="15"/>
      <c r="F400" s="15"/>
      <c r="K400" s="30"/>
      <c r="L400" s="86"/>
    </row>
    <row r="401" spans="2:12" ht="12">
      <c r="B401" s="36" t="s">
        <v>356</v>
      </c>
      <c r="C401" s="16" t="s">
        <v>385</v>
      </c>
      <c r="E401" s="26">
        <v>0</v>
      </c>
      <c r="F401" s="26">
        <v>59024</v>
      </c>
      <c r="G401" s="26">
        <v>7367</v>
      </c>
      <c r="H401" s="26">
        <v>0</v>
      </c>
      <c r="I401" s="26">
        <v>0</v>
      </c>
      <c r="J401" s="26">
        <v>0</v>
      </c>
      <c r="K401" s="26">
        <v>0</v>
      </c>
      <c r="L401" s="84">
        <v>0</v>
      </c>
    </row>
    <row r="402" spans="4:12" ht="12">
      <c r="D402" s="37" t="s">
        <v>317</v>
      </c>
      <c r="E402" s="30">
        <f>SUM(E390:E401)</f>
        <v>246762</v>
      </c>
      <c r="F402" s="30">
        <f>SUM(F390:F401)</f>
        <v>320737</v>
      </c>
      <c r="G402" s="30">
        <f>SUM(G390:G401)</f>
        <v>260101</v>
      </c>
      <c r="H402" s="30">
        <f>SUM(H390:H401)</f>
        <v>275794</v>
      </c>
      <c r="I402" s="30">
        <f>SUM(I390:I401)</f>
        <v>247100</v>
      </c>
      <c r="J402" s="30">
        <v>274100</v>
      </c>
      <c r="K402" s="30">
        <v>274100</v>
      </c>
      <c r="L402" s="30">
        <v>274100</v>
      </c>
    </row>
    <row r="403" spans="1:12" ht="12">
      <c r="A403" s="57" t="s">
        <v>135</v>
      </c>
      <c r="D403" s="37"/>
      <c r="E403" s="37"/>
      <c r="F403" s="37"/>
      <c r="G403" s="30"/>
      <c r="H403" s="30"/>
      <c r="I403" s="30"/>
      <c r="J403" s="30"/>
      <c r="K403" s="30"/>
      <c r="L403" s="86"/>
    </row>
    <row r="404" spans="2:12" ht="12">
      <c r="B404" s="36" t="s">
        <v>162</v>
      </c>
      <c r="C404" s="16" t="s">
        <v>382</v>
      </c>
      <c r="D404" s="37"/>
      <c r="E404" s="30">
        <v>640</v>
      </c>
      <c r="F404" s="30">
        <v>0</v>
      </c>
      <c r="G404" s="30">
        <v>20000</v>
      </c>
      <c r="H404" s="30">
        <v>0</v>
      </c>
      <c r="I404" s="30">
        <v>0</v>
      </c>
      <c r="J404" s="30">
        <v>0</v>
      </c>
      <c r="K404" s="30">
        <v>0</v>
      </c>
      <c r="L404" s="86">
        <v>0</v>
      </c>
    </row>
    <row r="405" spans="2:14" ht="12.75" thickBot="1">
      <c r="B405" s="36" t="s">
        <v>136</v>
      </c>
      <c r="C405" s="16" t="s">
        <v>320</v>
      </c>
      <c r="D405" s="37"/>
      <c r="E405" s="28">
        <v>0</v>
      </c>
      <c r="F405" s="28">
        <v>0</v>
      </c>
      <c r="G405" s="28">
        <v>0</v>
      </c>
      <c r="H405" s="28">
        <v>0</v>
      </c>
      <c r="I405" s="28"/>
      <c r="J405" s="28">
        <v>96735</v>
      </c>
      <c r="K405" s="28">
        <v>96735</v>
      </c>
      <c r="L405" s="85">
        <v>55740</v>
      </c>
      <c r="N405" s="40"/>
    </row>
    <row r="406" spans="4:16" ht="13.5" thickBot="1" thickTop="1">
      <c r="D406" s="37" t="s">
        <v>138</v>
      </c>
      <c r="E406" s="28">
        <f>+E402+E388+E405+E404</f>
        <v>470922</v>
      </c>
      <c r="F406" s="28">
        <f>+F402+F388+F405+F404</f>
        <v>548631</v>
      </c>
      <c r="G406" s="28">
        <f>+G402+G388+G405+G404</f>
        <v>511991</v>
      </c>
      <c r="H406" s="28">
        <f>+H402+H388+H405+H404</f>
        <v>526669</v>
      </c>
      <c r="I406" s="28">
        <f>+I402+I388+I405+I404</f>
        <v>501208</v>
      </c>
      <c r="J406" s="28">
        <v>550677.3225</v>
      </c>
      <c r="K406" s="28">
        <v>550677.3225</v>
      </c>
      <c r="L406" s="85">
        <v>550677.3225</v>
      </c>
      <c r="N406" s="40"/>
      <c r="P406" s="40"/>
    </row>
    <row r="407" spans="4:16" ht="13.5" thickBot="1" thickTop="1">
      <c r="D407" s="27" t="s">
        <v>139</v>
      </c>
      <c r="E407" s="28">
        <f>+E406-E384</f>
        <v>12281</v>
      </c>
      <c r="F407" s="28">
        <f>+F406-F384</f>
        <v>60205</v>
      </c>
      <c r="G407" s="28">
        <f>+G406-G384</f>
        <v>79673</v>
      </c>
      <c r="H407" s="28">
        <f>+H406-H384</f>
        <v>56410</v>
      </c>
      <c r="I407" s="28">
        <f>+I406-I384</f>
        <v>0</v>
      </c>
      <c r="J407" s="46">
        <v>0</v>
      </c>
      <c r="K407" s="46">
        <v>0</v>
      </c>
      <c r="L407" s="85">
        <v>0</v>
      </c>
      <c r="N407" s="40"/>
      <c r="P407" s="40"/>
    </row>
    <row r="408" spans="4:16" ht="12.75" thickTop="1">
      <c r="D408" s="27"/>
      <c r="E408" s="30"/>
      <c r="F408" s="30"/>
      <c r="G408" s="30"/>
      <c r="H408" s="30"/>
      <c r="I408" s="30"/>
      <c r="J408" s="77"/>
      <c r="K408" s="77"/>
      <c r="L408" s="86"/>
      <c r="N408" s="40"/>
      <c r="P408" s="40"/>
    </row>
    <row r="409" spans="1:12" ht="12">
      <c r="A409" s="47"/>
      <c r="B409" s="47"/>
      <c r="C409" s="48"/>
      <c r="D409" s="49"/>
      <c r="E409" s="49"/>
      <c r="F409" s="49"/>
      <c r="G409" s="50"/>
      <c r="H409" s="50"/>
      <c r="I409" s="50"/>
      <c r="J409" s="50"/>
      <c r="K409" s="50"/>
      <c r="L409" s="50"/>
    </row>
  </sheetData>
  <sheetProtection/>
  <mergeCells count="4">
    <mergeCell ref="A146:B146"/>
    <mergeCell ref="A5:L5"/>
    <mergeCell ref="A189:L189"/>
    <mergeCell ref="A256:B256"/>
  </mergeCells>
  <printOptions/>
  <pageMargins left="0.75" right="0.75" top="0.5" bottom="0.5" header="0.5" footer="0.28"/>
  <pageSetup fitToHeight="0" fitToWidth="1" horizontalDpi="300" verticalDpi="300" orientation="landscape" scale="84"/>
  <headerFooter alignWithMargins="0">
    <oddFooter>&amp;C
&amp;R
Page &amp;P</oddFooter>
  </headerFooter>
  <rowBreaks count="11" manualBreakCount="11">
    <brk id="42" max="11" man="1"/>
    <brk id="73" max="11" man="1"/>
    <brk id="110" max="11" man="1"/>
    <brk id="148" max="11" man="1"/>
    <brk id="187" max="11" man="1"/>
    <brk id="225" max="11" man="1"/>
    <brk id="258" max="11" man="1"/>
    <brk id="287" max="11" man="1"/>
    <brk id="318" max="11" man="1"/>
    <brk id="347" max="11" man="1"/>
    <brk id="38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3">
      <selection activeCell="A15" sqref="A15"/>
    </sheetView>
  </sheetViews>
  <sheetFormatPr defaultColWidth="9.140625" defaultRowHeight="12.75"/>
  <cols>
    <col min="1" max="1" width="25.421875" style="2" customWidth="1"/>
    <col min="2" max="2" width="13.00390625" style="2" customWidth="1"/>
    <col min="3" max="3" width="12.421875" style="2" customWidth="1"/>
    <col min="4" max="4" width="11.28125" style="2" customWidth="1"/>
    <col min="5" max="6" width="12.421875" style="2" customWidth="1"/>
    <col min="7" max="7" width="10.00390625" style="2" bestFit="1" customWidth="1"/>
    <col min="8" max="8" width="14.140625" style="2" bestFit="1" customWidth="1"/>
    <col min="9" max="9" width="11.8515625" style="2" customWidth="1"/>
    <col min="10" max="10" width="10.7109375" style="2" customWidth="1"/>
    <col min="11" max="11" width="9.140625" style="2" customWidth="1"/>
    <col min="12" max="12" width="10.140625" style="2" customWidth="1"/>
    <col min="13" max="13" width="11.421875" style="2" customWidth="1"/>
    <col min="14" max="14" width="9.140625" style="2" customWidth="1"/>
    <col min="15" max="16" width="15.140625" style="2" bestFit="1" customWidth="1"/>
    <col min="17" max="17" width="10.8515625" style="2" bestFit="1" customWidth="1"/>
    <col min="18" max="16384" width="9.140625" style="2" customWidth="1"/>
  </cols>
  <sheetData>
    <row r="1" ht="15.75">
      <c r="A1" s="1" t="s">
        <v>0</v>
      </c>
    </row>
    <row r="3" spans="12:19" ht="12">
      <c r="L3" s="62"/>
      <c r="M3" s="62"/>
      <c r="N3" s="62"/>
      <c r="O3" s="62"/>
      <c r="P3" s="62"/>
      <c r="Q3" s="62"/>
      <c r="R3" s="62"/>
      <c r="S3" s="62"/>
    </row>
    <row r="4" spans="1:19" ht="12">
      <c r="A4" s="3"/>
      <c r="B4" s="3"/>
      <c r="C4" s="3"/>
      <c r="D4" s="3"/>
      <c r="E4" s="3"/>
      <c r="F4" s="3"/>
      <c r="G4" s="3">
        <v>2015</v>
      </c>
      <c r="H4" s="3">
        <v>2014</v>
      </c>
      <c r="I4" s="3" t="s">
        <v>1</v>
      </c>
      <c r="L4" s="62"/>
      <c r="M4" s="69"/>
      <c r="N4" s="69"/>
      <c r="O4" s="69"/>
      <c r="P4" s="69"/>
      <c r="Q4" s="62"/>
      <c r="R4" s="62"/>
      <c r="S4" s="11"/>
    </row>
    <row r="5" spans="1:19" ht="12">
      <c r="A5" s="3">
        <v>2015</v>
      </c>
      <c r="B5" s="3"/>
      <c r="C5" s="3"/>
      <c r="D5" s="3" t="s">
        <v>346</v>
      </c>
      <c r="E5" s="3"/>
      <c r="F5" s="3"/>
      <c r="G5" s="3" t="s">
        <v>3</v>
      </c>
      <c r="H5" s="3" t="s">
        <v>3</v>
      </c>
      <c r="I5" s="3" t="s">
        <v>4</v>
      </c>
      <c r="J5" s="3" t="s">
        <v>5</v>
      </c>
      <c r="L5" s="62"/>
      <c r="M5" s="69"/>
      <c r="N5" s="69"/>
      <c r="O5" s="62"/>
      <c r="P5" s="62"/>
      <c r="Q5" s="69"/>
      <c r="R5" s="69"/>
      <c r="S5" s="62"/>
    </row>
    <row r="6" spans="1:19" ht="12">
      <c r="A6" s="4" t="s">
        <v>6</v>
      </c>
      <c r="B6" s="4" t="s">
        <v>165</v>
      </c>
      <c r="C6" s="4" t="s">
        <v>2</v>
      </c>
      <c r="D6" s="4" t="s">
        <v>163</v>
      </c>
      <c r="E6" s="4" t="s">
        <v>347</v>
      </c>
      <c r="F6" s="4" t="s">
        <v>348</v>
      </c>
      <c r="G6" s="4" t="s">
        <v>7</v>
      </c>
      <c r="H6" s="5" t="s">
        <v>8</v>
      </c>
      <c r="I6" s="4" t="s">
        <v>9</v>
      </c>
      <c r="J6" s="4" t="s">
        <v>10</v>
      </c>
      <c r="L6" s="62"/>
      <c r="M6" s="70"/>
      <c r="N6" s="62"/>
      <c r="O6" s="62"/>
      <c r="P6" s="62"/>
      <c r="Q6" s="62"/>
      <c r="R6" s="62"/>
      <c r="S6" s="62"/>
    </row>
    <row r="7" spans="1:19" ht="12">
      <c r="A7" s="6" t="s">
        <v>336</v>
      </c>
      <c r="B7" s="7">
        <f>Budget2015!J148</f>
        <v>886052.1565</v>
      </c>
      <c r="C7" s="7">
        <f>Budget2015!L178</f>
        <v>194850</v>
      </c>
      <c r="D7" s="7">
        <f>Budget2015!L183</f>
        <v>31585</v>
      </c>
      <c r="E7" s="7">
        <f>Budget2015!L152</f>
        <v>461621.15650000004</v>
      </c>
      <c r="F7" s="97">
        <f>110952664-619600</f>
        <v>110333064</v>
      </c>
      <c r="G7" s="8">
        <f>(E7/F7)*1000</f>
        <v>4.183887764596115</v>
      </c>
      <c r="H7" s="8">
        <v>3.915</v>
      </c>
      <c r="I7" s="8">
        <f>G7-H7</f>
        <v>0.26888776459611474</v>
      </c>
      <c r="J7" s="9">
        <f>I7/H7</f>
        <v>0.06868142135277516</v>
      </c>
      <c r="L7" s="11"/>
      <c r="M7" s="70"/>
      <c r="N7" s="62"/>
      <c r="O7" s="73"/>
      <c r="P7" s="74"/>
      <c r="Q7" s="62"/>
      <c r="R7" s="62"/>
      <c r="S7" s="62"/>
    </row>
    <row r="8" spans="1:19" ht="12">
      <c r="A8" s="6" t="s">
        <v>338</v>
      </c>
      <c r="B8" s="7">
        <f>Budget2015!J258</f>
        <v>156815.5045</v>
      </c>
      <c r="C8" s="7">
        <f>Budget2015!L283</f>
        <v>156815.5045</v>
      </c>
      <c r="D8" s="7">
        <v>0</v>
      </c>
      <c r="E8" s="7">
        <v>0</v>
      </c>
      <c r="F8" s="97">
        <v>72741622</v>
      </c>
      <c r="G8" s="8">
        <f aca="true" t="shared" si="0" ref="G8:G16">(E8/F8)*1000</f>
        <v>0</v>
      </c>
      <c r="H8" s="8">
        <v>0</v>
      </c>
      <c r="I8" s="8">
        <f aca="true" t="shared" si="1" ref="I8:I15">G8-H8</f>
        <v>0</v>
      </c>
      <c r="J8" s="9">
        <v>0</v>
      </c>
      <c r="L8" s="11"/>
      <c r="M8" s="70"/>
      <c r="N8" s="62"/>
      <c r="O8" s="73"/>
      <c r="P8" s="74"/>
      <c r="Q8" s="62"/>
      <c r="R8" s="62"/>
      <c r="S8" s="62"/>
    </row>
    <row r="9" spans="1:19" ht="12">
      <c r="A9" s="10" t="s">
        <v>337</v>
      </c>
      <c r="B9" s="7">
        <f>Budget2015!J330</f>
        <v>635255.1095</v>
      </c>
      <c r="C9" s="7">
        <f>Budget2015!L340</f>
        <v>175</v>
      </c>
      <c r="D9" s="7">
        <f>Budget2015!L343</f>
        <v>0</v>
      </c>
      <c r="E9" s="7">
        <f>Budget2015!L334</f>
        <v>485080.1095</v>
      </c>
      <c r="F9" s="97">
        <f>110952664-619600</f>
        <v>110333064</v>
      </c>
      <c r="G9" s="8">
        <f t="shared" si="0"/>
        <v>4.396507192984326</v>
      </c>
      <c r="H9" s="11">
        <v>3.9968</v>
      </c>
      <c r="I9" s="8">
        <f t="shared" si="1"/>
        <v>0.3997071929843261</v>
      </c>
      <c r="J9" s="9">
        <f aca="true" t="shared" si="2" ref="J9:J16">I9/H9</f>
        <v>0.10000680368903275</v>
      </c>
      <c r="L9" s="11"/>
      <c r="M9" s="70"/>
      <c r="N9" s="62"/>
      <c r="O9" s="73"/>
      <c r="P9" s="74"/>
      <c r="Q9" s="62"/>
      <c r="R9" s="62"/>
      <c r="S9" s="62"/>
    </row>
    <row r="10" spans="1:19" ht="12">
      <c r="A10" s="10" t="s">
        <v>339</v>
      </c>
      <c r="B10" s="13">
        <f>Budget2015!J384</f>
        <v>550677.3225</v>
      </c>
      <c r="C10" s="7">
        <f>Budget2015!L402</f>
        <v>274100</v>
      </c>
      <c r="D10" s="7">
        <f>Budget2015!L405</f>
        <v>55740</v>
      </c>
      <c r="E10" s="7">
        <f>Budget2015!L388</f>
        <v>220837.3225</v>
      </c>
      <c r="F10" s="97">
        <v>72741622</v>
      </c>
      <c r="G10" s="8">
        <f t="shared" si="0"/>
        <v>3.035914190915347</v>
      </c>
      <c r="H10" s="11">
        <v>3.4941</v>
      </c>
      <c r="I10" s="8">
        <f t="shared" si="1"/>
        <v>-0.4581858090846529</v>
      </c>
      <c r="J10" s="9">
        <f t="shared" si="2"/>
        <v>-0.1311312810407982</v>
      </c>
      <c r="L10" s="62"/>
      <c r="M10" s="70"/>
      <c r="N10" s="62"/>
      <c r="O10" s="62"/>
      <c r="P10" s="63"/>
      <c r="Q10" s="63"/>
      <c r="R10" s="62"/>
      <c r="S10" s="62"/>
    </row>
    <row r="11" spans="1:19" ht="12">
      <c r="A11" s="6" t="s">
        <v>340</v>
      </c>
      <c r="B11" s="7">
        <v>339088</v>
      </c>
      <c r="C11" s="7">
        <v>0</v>
      </c>
      <c r="D11" s="7">
        <v>0</v>
      </c>
      <c r="E11" s="7">
        <f aca="true" t="shared" si="3" ref="E11:E16">B11-C11-D11</f>
        <v>339088</v>
      </c>
      <c r="F11" s="97">
        <v>43745280</v>
      </c>
      <c r="G11" s="8">
        <f t="shared" si="0"/>
        <v>7.751419124531835</v>
      </c>
      <c r="H11" s="8">
        <v>7.7101</v>
      </c>
      <c r="I11" s="8">
        <f t="shared" si="1"/>
        <v>0.04131912453183517</v>
      </c>
      <c r="J11" s="9">
        <f t="shared" si="2"/>
        <v>0.005359090612551741</v>
      </c>
      <c r="L11" s="62"/>
      <c r="M11" s="70"/>
      <c r="N11" s="62"/>
      <c r="O11" s="73"/>
      <c r="P11" s="75"/>
      <c r="Q11" s="63"/>
      <c r="R11" s="62"/>
      <c r="S11" s="62"/>
    </row>
    <row r="12" spans="1:19" ht="12">
      <c r="A12" s="2" t="s">
        <v>341</v>
      </c>
      <c r="B12" s="7">
        <v>139580</v>
      </c>
      <c r="C12" s="7">
        <v>0</v>
      </c>
      <c r="D12" s="7">
        <v>0</v>
      </c>
      <c r="E12" s="7">
        <f t="shared" si="3"/>
        <v>139580</v>
      </c>
      <c r="F12" s="97">
        <v>32113575</v>
      </c>
      <c r="G12" s="8">
        <f t="shared" si="0"/>
        <v>4.346448503475555</v>
      </c>
      <c r="H12" s="8">
        <v>4.1536</v>
      </c>
      <c r="I12" s="8">
        <f t="shared" si="1"/>
        <v>0.19284850347555516</v>
      </c>
      <c r="J12" s="9">
        <f t="shared" si="2"/>
        <v>0.04642924293999306</v>
      </c>
      <c r="L12" s="62"/>
      <c r="M12" s="70"/>
      <c r="N12" s="62"/>
      <c r="O12" s="62"/>
      <c r="P12" s="11"/>
      <c r="Q12" s="11"/>
      <c r="R12" s="62"/>
      <c r="S12" s="62"/>
    </row>
    <row r="13" spans="1:19" ht="12">
      <c r="A13" s="2" t="s">
        <v>342</v>
      </c>
      <c r="B13" s="7">
        <f>172135+20000</f>
        <v>192135</v>
      </c>
      <c r="C13" s="7">
        <v>0</v>
      </c>
      <c r="D13" s="7">
        <v>0</v>
      </c>
      <c r="E13" s="7">
        <f t="shared" si="3"/>
        <v>192135</v>
      </c>
      <c r="F13" s="97">
        <v>23774547</v>
      </c>
      <c r="G13" s="8">
        <f t="shared" si="0"/>
        <v>8.081541995311204</v>
      </c>
      <c r="H13" s="8">
        <v>7.7208</v>
      </c>
      <c r="I13" s="8">
        <f t="shared" si="1"/>
        <v>0.3607419953112041</v>
      </c>
      <c r="J13" s="9">
        <f t="shared" si="2"/>
        <v>0.046723395931924684</v>
      </c>
      <c r="L13" s="62"/>
      <c r="M13" s="62"/>
      <c r="N13" s="62"/>
      <c r="O13" s="62"/>
      <c r="P13" s="11"/>
      <c r="Q13" s="11"/>
      <c r="R13" s="62"/>
      <c r="S13" s="62"/>
    </row>
    <row r="14" spans="1:19" ht="12">
      <c r="A14" s="2" t="s">
        <v>343</v>
      </c>
      <c r="B14" s="7">
        <v>49488</v>
      </c>
      <c r="C14" s="7">
        <v>0</v>
      </c>
      <c r="D14" s="7">
        <v>0</v>
      </c>
      <c r="E14" s="7">
        <f t="shared" si="3"/>
        <v>49488</v>
      </c>
      <c r="F14" s="97">
        <v>12970556</v>
      </c>
      <c r="G14" s="8">
        <f t="shared" si="0"/>
        <v>3.8154108428351106</v>
      </c>
      <c r="H14" s="8">
        <v>3.7567</v>
      </c>
      <c r="I14" s="8">
        <f t="shared" si="1"/>
        <v>0.05871084283511063</v>
      </c>
      <c r="J14" s="9">
        <f t="shared" si="2"/>
        <v>0.015628302189451018</v>
      </c>
      <c r="L14" s="62"/>
      <c r="M14" s="62"/>
      <c r="N14" s="62"/>
      <c r="O14" s="62"/>
      <c r="P14" s="11"/>
      <c r="Q14" s="11"/>
      <c r="R14" s="62"/>
      <c r="S14" s="62"/>
    </row>
    <row r="15" spans="1:19" ht="12">
      <c r="A15" s="2" t="s">
        <v>344</v>
      </c>
      <c r="B15" s="7">
        <v>36948</v>
      </c>
      <c r="C15" s="7">
        <v>0</v>
      </c>
      <c r="D15" s="7">
        <v>0</v>
      </c>
      <c r="E15" s="7">
        <f t="shared" si="3"/>
        <v>36948</v>
      </c>
      <c r="F15" s="97">
        <v>6952376</v>
      </c>
      <c r="G15" s="8">
        <f t="shared" si="0"/>
        <v>5.3144421417944026</v>
      </c>
      <c r="H15" s="8">
        <v>5.2121</v>
      </c>
      <c r="I15" s="8">
        <f t="shared" si="1"/>
        <v>0.10234214179440215</v>
      </c>
      <c r="J15" s="9">
        <f t="shared" si="2"/>
        <v>0.019635490837551495</v>
      </c>
      <c r="L15" s="62"/>
      <c r="M15" s="62"/>
      <c r="N15" s="62"/>
      <c r="O15" s="62"/>
      <c r="P15" s="62"/>
      <c r="Q15" s="62"/>
      <c r="R15" s="62"/>
      <c r="S15" s="62"/>
    </row>
    <row r="16" spans="1:19" ht="12">
      <c r="A16" s="2" t="s">
        <v>345</v>
      </c>
      <c r="B16" s="7">
        <v>45000</v>
      </c>
      <c r="C16" s="7">
        <v>0</v>
      </c>
      <c r="D16" s="7">
        <v>0</v>
      </c>
      <c r="E16" s="7">
        <f t="shared" si="3"/>
        <v>45000</v>
      </c>
      <c r="F16" s="97">
        <f>110952664-619600</f>
        <v>110333064</v>
      </c>
      <c r="G16" s="8">
        <f t="shared" si="0"/>
        <v>0.40785598050644184</v>
      </c>
      <c r="H16" s="8">
        <v>0.4051</v>
      </c>
      <c r="I16" s="8">
        <f>G16-H16</f>
        <v>0.002755980506441824</v>
      </c>
      <c r="J16" s="9">
        <f t="shared" si="2"/>
        <v>0.006803210334341703</v>
      </c>
      <c r="L16" s="62"/>
      <c r="M16" s="62"/>
      <c r="N16" s="62"/>
      <c r="O16" s="62"/>
      <c r="P16" s="72"/>
      <c r="Q16" s="62"/>
      <c r="R16" s="62"/>
      <c r="S16" s="62"/>
    </row>
    <row r="17" spans="2:19" ht="12.75" thickBot="1">
      <c r="B17" s="7"/>
      <c r="C17" s="7"/>
      <c r="D17" s="7"/>
      <c r="E17" s="7"/>
      <c r="F17" s="7"/>
      <c r="G17" s="8"/>
      <c r="H17" s="8"/>
      <c r="I17" s="8"/>
      <c r="J17" s="9"/>
      <c r="L17" s="62"/>
      <c r="M17" s="62"/>
      <c r="N17" s="62"/>
      <c r="O17" s="62"/>
      <c r="P17" s="62"/>
      <c r="Q17" s="62"/>
      <c r="R17" s="62"/>
      <c r="S17" s="62"/>
    </row>
    <row r="18" spans="1:19" ht="12.75" thickBot="1">
      <c r="A18" s="94" t="s">
        <v>414</v>
      </c>
      <c r="B18" s="95">
        <f>SUM(B7:B17)</f>
        <v>3031039.0930000003</v>
      </c>
      <c r="C18" s="95">
        <f>SUM(C7:C17)</f>
        <v>625940.5045</v>
      </c>
      <c r="D18" s="95">
        <f>SUM(D7:D17)</f>
        <v>87325</v>
      </c>
      <c r="E18" s="95">
        <f>SUM(E7:E17)</f>
        <v>1969777.5885</v>
      </c>
      <c r="F18" s="95"/>
      <c r="G18" s="96">
        <f>SUM(G7:G17)</f>
        <v>41.33342773695034</v>
      </c>
      <c r="H18" s="96">
        <f>SUM(H7:H17)</f>
        <v>40.3643</v>
      </c>
      <c r="I18" s="96">
        <f>SUM(I7:I17)</f>
        <v>0.969127736950337</v>
      </c>
      <c r="J18" s="112">
        <f>SUM(J7:J17)</f>
        <v>0.17813567684682344</v>
      </c>
      <c r="L18" s="13"/>
      <c r="M18" s="11"/>
      <c r="N18" s="62"/>
      <c r="O18" s="62"/>
      <c r="P18" s="62"/>
      <c r="Q18" s="62"/>
      <c r="R18" s="62"/>
      <c r="S18" s="62"/>
    </row>
    <row r="19" spans="2:19" ht="12">
      <c r="B19" s="7"/>
      <c r="C19" s="7"/>
      <c r="D19" s="7"/>
      <c r="E19" s="7"/>
      <c r="F19" s="7"/>
      <c r="G19" s="8"/>
      <c r="H19" s="8"/>
      <c r="I19" s="8"/>
      <c r="J19" s="9"/>
      <c r="L19" s="62"/>
      <c r="M19" s="11"/>
      <c r="N19" s="62"/>
      <c r="O19" s="62"/>
      <c r="P19" s="62"/>
      <c r="Q19" s="62"/>
      <c r="R19" s="62"/>
      <c r="S19" s="62"/>
    </row>
    <row r="20" spans="1:19" ht="12">
      <c r="A20" s="2" t="s">
        <v>410</v>
      </c>
      <c r="B20" s="110">
        <v>42369</v>
      </c>
      <c r="C20" s="110">
        <v>42004</v>
      </c>
      <c r="D20" s="110">
        <v>41639</v>
      </c>
      <c r="E20" s="7"/>
      <c r="F20" s="7"/>
      <c r="G20" s="8"/>
      <c r="H20" s="8"/>
      <c r="I20" s="8"/>
      <c r="J20" s="9"/>
      <c r="L20" s="62"/>
      <c r="M20" s="62"/>
      <c r="N20" s="71"/>
      <c r="O20" s="62"/>
      <c r="P20" s="62"/>
      <c r="Q20" s="62"/>
      <c r="R20" s="62"/>
      <c r="S20" s="62"/>
    </row>
    <row r="21" spans="1:19" ht="12">
      <c r="A21" s="2" t="s">
        <v>411</v>
      </c>
      <c r="B21" s="98">
        <f>434918+444002+254108+184059+48518+36583</f>
        <v>1402188</v>
      </c>
      <c r="C21" s="98">
        <f>446725+458628+250875+183687+47567+36904</f>
        <v>1424386</v>
      </c>
      <c r="D21" s="98">
        <v>1410169</v>
      </c>
      <c r="F21" s="120"/>
      <c r="L21" s="62"/>
      <c r="M21" s="62"/>
      <c r="N21" s="62"/>
      <c r="O21" s="62"/>
      <c r="P21" s="62"/>
      <c r="Q21" s="62"/>
      <c r="R21" s="62"/>
      <c r="S21" s="62"/>
    </row>
    <row r="22" spans="1:19" ht="12">
      <c r="A22" s="2" t="s">
        <v>389</v>
      </c>
      <c r="B22" s="114">
        <v>1</v>
      </c>
      <c r="C22" s="114">
        <v>1</v>
      </c>
      <c r="D22" s="114">
        <v>1</v>
      </c>
      <c r="F22" s="62"/>
      <c r="G22" s="7"/>
      <c r="I22" s="101"/>
      <c r="L22" s="69"/>
      <c r="M22" s="62"/>
      <c r="N22" s="62"/>
      <c r="O22" s="62"/>
      <c r="P22" s="62"/>
      <c r="Q22" s="62"/>
      <c r="R22" s="62"/>
      <c r="S22" s="62"/>
    </row>
    <row r="23" spans="2:19" ht="12">
      <c r="B23" s="98">
        <f>B21*B22</f>
        <v>1402188</v>
      </c>
      <c r="C23" s="98">
        <f>C21*C22</f>
        <v>1424386</v>
      </c>
      <c r="D23" s="98">
        <f>D21*D22</f>
        <v>1410169</v>
      </c>
      <c r="F23" s="99"/>
      <c r="G23" s="7"/>
      <c r="I23" s="101"/>
      <c r="L23" s="69"/>
      <c r="M23" s="62"/>
      <c r="N23" s="62"/>
      <c r="O23" s="62"/>
      <c r="P23" s="62"/>
      <c r="Q23" s="62"/>
      <c r="R23" s="62"/>
      <c r="S23" s="62"/>
    </row>
    <row r="24" spans="1:19" ht="12">
      <c r="A24" s="2" t="s">
        <v>390</v>
      </c>
      <c r="B24" s="114">
        <v>1.0156</v>
      </c>
      <c r="C24" s="114">
        <v>1.0166</v>
      </c>
      <c r="D24" s="114">
        <v>1.02</v>
      </c>
      <c r="F24" s="121"/>
      <c r="L24" s="62"/>
      <c r="M24" s="62"/>
      <c r="N24" s="62"/>
      <c r="O24" s="62"/>
      <c r="P24" s="62"/>
      <c r="Q24" s="62"/>
      <c r="R24" s="62"/>
      <c r="S24" s="62"/>
    </row>
    <row r="25" spans="2:19" ht="12">
      <c r="B25" s="98">
        <f>B23*B24</f>
        <v>1424062.1328</v>
      </c>
      <c r="C25" s="98">
        <f>C23*C24</f>
        <v>1448030.8076</v>
      </c>
      <c r="D25" s="98">
        <f>D23*D24</f>
        <v>1438372.3800000001</v>
      </c>
      <c r="F25" s="99"/>
      <c r="L25" s="62"/>
      <c r="M25" s="62"/>
      <c r="N25" s="62"/>
      <c r="O25" s="62"/>
      <c r="P25" s="62"/>
      <c r="Q25" s="62"/>
      <c r="R25" s="62"/>
      <c r="S25" s="62"/>
    </row>
    <row r="26" spans="1:19" ht="12">
      <c r="A26" s="2" t="s">
        <v>412</v>
      </c>
      <c r="B26" s="118">
        <v>22049</v>
      </c>
      <c r="C26" s="118">
        <v>21902</v>
      </c>
      <c r="D26" s="118">
        <v>21790</v>
      </c>
      <c r="F26" s="62"/>
      <c r="L26" s="62"/>
      <c r="M26" s="62"/>
      <c r="N26" s="62"/>
      <c r="O26" s="62"/>
      <c r="P26" s="62"/>
      <c r="Q26" s="62"/>
      <c r="R26" s="62"/>
      <c r="S26" s="62"/>
    </row>
    <row r="27" spans="1:19" ht="12">
      <c r="A27" s="115" t="s">
        <v>413</v>
      </c>
      <c r="B27" s="117">
        <f>B25+B26</f>
        <v>1446111.1328</v>
      </c>
      <c r="C27" s="117">
        <f>C25+C26</f>
        <v>1469932.8076</v>
      </c>
      <c r="D27" s="117">
        <f>D25+D26</f>
        <v>1460162.3800000001</v>
      </c>
      <c r="F27" s="122"/>
      <c r="L27" s="62"/>
      <c r="M27" s="62"/>
      <c r="N27" s="62"/>
      <c r="O27" s="62"/>
      <c r="P27" s="62"/>
      <c r="Q27" s="62"/>
      <c r="R27" s="62"/>
      <c r="S27" s="62"/>
    </row>
    <row r="28" spans="2:19" ht="12">
      <c r="B28" s="98"/>
      <c r="C28" s="98"/>
      <c r="D28" s="98"/>
      <c r="G28" s="7"/>
      <c r="I28" s="101"/>
      <c r="L28" s="62"/>
      <c r="M28" s="62"/>
      <c r="N28" s="62"/>
      <c r="O28" s="62"/>
      <c r="P28" s="62"/>
      <c r="Q28" s="62"/>
      <c r="R28" s="62"/>
      <c r="S28" s="62"/>
    </row>
    <row r="29" spans="1:19" ht="12">
      <c r="A29" s="115" t="s">
        <v>396</v>
      </c>
      <c r="B29" s="116">
        <f>E7+E9+E10+E13+E14+E15</f>
        <v>1446109.5885</v>
      </c>
      <c r="C29" s="116">
        <v>1402188</v>
      </c>
      <c r="D29" s="116">
        <v>1424386</v>
      </c>
      <c r="L29" s="62"/>
      <c r="M29" s="62"/>
      <c r="N29" s="62"/>
      <c r="O29" s="62"/>
      <c r="P29" s="62"/>
      <c r="Q29" s="62"/>
      <c r="R29" s="62"/>
      <c r="S29" s="62"/>
    </row>
    <row r="30" spans="1:19" ht="12">
      <c r="A30" s="62" t="s">
        <v>1</v>
      </c>
      <c r="B30" s="99">
        <f>B27-B29</f>
        <v>1.5442999999504536</v>
      </c>
      <c r="C30" s="99">
        <f>C27-C29</f>
        <v>67744.80759999994</v>
      </c>
      <c r="D30" s="99">
        <f>D27-D29</f>
        <v>35776.38000000012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>
      <c r="A31" s="123" t="s">
        <v>421</v>
      </c>
      <c r="B31" s="113">
        <f>(B29-B21)/B21</f>
        <v>0.03132360888839447</v>
      </c>
      <c r="C31" s="113">
        <f>(C29-C21)/C21</f>
        <v>-0.015584258761318913</v>
      </c>
      <c r="D31" s="113">
        <f>(D29-D21)/D21</f>
        <v>0.010081770341001682</v>
      </c>
      <c r="E31" s="67"/>
      <c r="F31" s="67"/>
      <c r="G31" s="67"/>
      <c r="H31" s="102"/>
      <c r="I31" s="67"/>
      <c r="J31" s="62"/>
      <c r="K31" s="62"/>
      <c r="L31" s="62"/>
      <c r="M31" s="11"/>
      <c r="N31" s="11"/>
      <c r="O31" s="62"/>
      <c r="P31" s="62"/>
      <c r="Q31" s="62"/>
      <c r="R31" s="62"/>
      <c r="S31" s="62"/>
    </row>
    <row r="32" spans="1:19" ht="12">
      <c r="A32" s="63" t="s">
        <v>395</v>
      </c>
      <c r="B32" s="111">
        <f>B27*0.015</f>
        <v>21691.666992</v>
      </c>
      <c r="C32" s="111">
        <f>C27*0.015</f>
        <v>22048.992113999997</v>
      </c>
      <c r="D32" s="111">
        <f>D27*0.015</f>
        <v>21902.4357</v>
      </c>
      <c r="E32" s="67"/>
      <c r="F32" s="67"/>
      <c r="G32" s="67"/>
      <c r="H32" s="67"/>
      <c r="I32" s="67"/>
      <c r="J32" s="67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>
      <c r="A33" s="67"/>
      <c r="B33" s="67"/>
      <c r="C33" s="67"/>
      <c r="D33" s="67"/>
      <c r="E33" s="67"/>
      <c r="F33" s="67"/>
      <c r="G33" s="67"/>
      <c r="H33" s="103"/>
      <c r="I33" s="67"/>
      <c r="J33" s="67"/>
      <c r="K33" s="62"/>
      <c r="L33" s="62"/>
      <c r="M33" s="62"/>
      <c r="N33" s="62"/>
      <c r="O33" s="62"/>
      <c r="P33" s="62"/>
      <c r="Q33" s="62"/>
      <c r="R33" s="62"/>
      <c r="S33" s="62"/>
    </row>
    <row r="34" spans="1:11" ht="12">
      <c r="A34" s="105" t="s">
        <v>420</v>
      </c>
      <c r="B34" s="113">
        <f>(B27-B21)/B21</f>
        <v>0.031324710238570024</v>
      </c>
      <c r="C34" s="113">
        <f>(C27-C21)/C21</f>
        <v>0.03197644992298432</v>
      </c>
      <c r="D34" s="113">
        <f>(D27-D21)/D21</f>
        <v>0.03545204865516127</v>
      </c>
      <c r="E34" s="13"/>
      <c r="F34" s="13"/>
      <c r="G34" s="11"/>
      <c r="H34" s="11"/>
      <c r="I34" s="11"/>
      <c r="J34" s="68"/>
      <c r="K34" s="62"/>
    </row>
    <row r="35" spans="1:11" ht="12">
      <c r="A35" s="10"/>
      <c r="B35" s="104"/>
      <c r="C35" s="13"/>
      <c r="D35" s="13"/>
      <c r="E35" s="13"/>
      <c r="F35" s="13"/>
      <c r="G35" s="11"/>
      <c r="H35" s="11"/>
      <c r="I35" s="11"/>
      <c r="J35" s="68"/>
      <c r="K35" s="62"/>
    </row>
    <row r="36" spans="1:11" ht="12">
      <c r="A36" s="12"/>
      <c r="B36" s="13"/>
      <c r="C36" s="13"/>
      <c r="D36" s="13"/>
      <c r="E36" s="13"/>
      <c r="F36" s="13"/>
      <c r="G36" s="11"/>
      <c r="H36" s="11"/>
      <c r="I36" s="104"/>
      <c r="J36" s="68"/>
      <c r="K36" s="62"/>
    </row>
    <row r="37" spans="1:11" ht="12">
      <c r="A37" s="12"/>
      <c r="B37" s="13"/>
      <c r="C37" s="13"/>
      <c r="D37" s="13"/>
      <c r="E37" s="13"/>
      <c r="F37" s="13"/>
      <c r="G37" s="11"/>
      <c r="H37" s="11"/>
      <c r="I37" s="11"/>
      <c r="J37" s="68"/>
      <c r="K37" s="62"/>
    </row>
    <row r="38" spans="1:11" ht="12">
      <c r="A38" s="62"/>
      <c r="B38" s="13"/>
      <c r="C38" s="13"/>
      <c r="D38" s="13"/>
      <c r="E38" s="13"/>
      <c r="F38" s="13"/>
      <c r="G38" s="11"/>
      <c r="H38" s="11"/>
      <c r="I38" s="11"/>
      <c r="J38" s="68"/>
      <c r="K38" s="62"/>
    </row>
    <row r="39" spans="1:11" ht="12">
      <c r="A39" s="62"/>
      <c r="B39" s="13"/>
      <c r="C39" s="13"/>
      <c r="D39" s="13"/>
      <c r="E39" s="13"/>
      <c r="F39" s="13"/>
      <c r="G39" s="11"/>
      <c r="H39" s="11"/>
      <c r="I39" s="11"/>
      <c r="J39" s="68"/>
      <c r="K39" s="62"/>
    </row>
    <row r="40" spans="1:11" ht="12">
      <c r="A40" s="62"/>
      <c r="B40" s="13"/>
      <c r="C40" s="13"/>
      <c r="D40" s="13"/>
      <c r="E40" s="13"/>
      <c r="F40" s="13"/>
      <c r="G40" s="11"/>
      <c r="H40" s="11"/>
      <c r="I40" s="11"/>
      <c r="J40" s="68"/>
      <c r="K40" s="62"/>
    </row>
    <row r="41" spans="1:11" ht="12">
      <c r="A41" s="62"/>
      <c r="B41" s="13"/>
      <c r="C41" s="13"/>
      <c r="D41" s="13"/>
      <c r="E41" s="13"/>
      <c r="F41" s="13"/>
      <c r="G41" s="11"/>
      <c r="H41" s="11"/>
      <c r="I41" s="11"/>
      <c r="J41" s="68"/>
      <c r="K41" s="62"/>
    </row>
    <row r="42" spans="1:11" ht="12">
      <c r="A42" s="62"/>
      <c r="B42" s="13"/>
      <c r="C42" s="13"/>
      <c r="D42" s="13"/>
      <c r="E42" s="13"/>
      <c r="F42" s="13"/>
      <c r="G42" s="11"/>
      <c r="H42" s="11"/>
      <c r="I42" s="11"/>
      <c r="J42" s="68"/>
      <c r="K42" s="62"/>
    </row>
    <row r="43" spans="1:11" ht="12">
      <c r="A43" s="62"/>
      <c r="B43" s="13"/>
      <c r="C43" s="13"/>
      <c r="D43" s="13"/>
      <c r="E43" s="13"/>
      <c r="F43" s="13"/>
      <c r="G43" s="11"/>
      <c r="H43" s="11"/>
      <c r="I43" s="11"/>
      <c r="J43" s="68"/>
      <c r="K43" s="62"/>
    </row>
    <row r="44" spans="1:11" ht="12">
      <c r="A44" s="62"/>
      <c r="B44" s="13"/>
      <c r="C44" s="13"/>
      <c r="D44" s="13"/>
      <c r="E44" s="13"/>
      <c r="F44" s="13"/>
      <c r="G44" s="11"/>
      <c r="H44" s="11"/>
      <c r="I44" s="11"/>
      <c r="J44" s="68"/>
      <c r="K44" s="62"/>
    </row>
    <row r="45" spans="1:11" ht="12">
      <c r="A45" s="62"/>
      <c r="B45" s="13"/>
      <c r="C45" s="13"/>
      <c r="D45" s="13"/>
      <c r="E45" s="13"/>
      <c r="F45" s="13"/>
      <c r="G45" s="11"/>
      <c r="H45" s="11"/>
      <c r="I45" s="11"/>
      <c r="J45" s="68"/>
      <c r="K45" s="62"/>
    </row>
    <row r="46" spans="1:11" ht="12">
      <c r="A46" s="62"/>
      <c r="B46" s="13"/>
      <c r="C46" s="13"/>
      <c r="D46" s="13"/>
      <c r="E46" s="13"/>
      <c r="F46" s="13"/>
      <c r="G46" s="11"/>
      <c r="H46" s="11"/>
      <c r="I46" s="11"/>
      <c r="J46" s="68"/>
      <c r="K46" s="62"/>
    </row>
    <row r="47" spans="1:11" ht="1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</sheetData>
  <sheetProtection/>
  <printOptions/>
  <pageMargins left="0.75" right="0.75" top="1" bottom="1" header="0.5" footer="0.5"/>
  <pageSetup fitToHeight="1" fitToWidth="1" horizontalDpi="600" verticalDpi="600" orientation="landscape" scale="92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Robert Phelps</cp:lastModifiedBy>
  <cp:lastPrinted>2014-11-07T17:59:11Z</cp:lastPrinted>
  <dcterms:created xsi:type="dcterms:W3CDTF">2002-09-06T20:45:33Z</dcterms:created>
  <dcterms:modified xsi:type="dcterms:W3CDTF">2015-03-08T21:04:50Z</dcterms:modified>
  <cp:category/>
  <cp:version/>
  <cp:contentType/>
  <cp:contentStatus/>
</cp:coreProperties>
</file>